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mowong\Desktop\"/>
    </mc:Choice>
  </mc:AlternateContent>
  <xr:revisionPtr revIDLastSave="0" documentId="8_{39D59440-0C8A-4F81-A2FF-107F4BF1A703}" xr6:coauthVersionLast="45" xr6:coauthVersionMax="45" xr10:uidLastSave="{00000000-0000-0000-0000-000000000000}"/>
  <bookViews>
    <workbookView xWindow="1950" yWindow="1950" windowWidth="21600" windowHeight="11385" xr2:uid="{00000000-000D-0000-FFFF-FFFF00000000}"/>
  </bookViews>
  <sheets>
    <sheet name="Calculator" sheetId="1" r:id="rId1"/>
    <sheet name="VHC_Data" sheetId="2" r:id="rId2"/>
  </sheets>
  <definedNames>
    <definedName name="Downslope">Calculator!$B$53:$B$72</definedName>
    <definedName name="Slopes">Calculator!$A$53:$A$54</definedName>
    <definedName name="SlopeType">#REF!</definedName>
    <definedName name="Upslope">Calculator!$C$53:$C$67</definedName>
    <definedName name="VegType" localSheetId="0">Calculator!#REF!</definedName>
    <definedName name="VegTypes">Calculator!#REF!</definedName>
    <definedName name="VT">Calculator!$A$44:$A$44</definedName>
  </definedNames>
  <calcPr calcId="171027" calcMode="manual"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 l="1"/>
  <c r="D23" i="1"/>
  <c r="D24" i="1"/>
  <c r="D25" i="1"/>
  <c r="D26" i="1"/>
  <c r="D27" i="1"/>
  <c r="D28" i="1"/>
  <c r="D29" i="1"/>
  <c r="D30" i="1"/>
  <c r="D31" i="1"/>
  <c r="D32" i="1"/>
  <c r="D33" i="1"/>
  <c r="D34" i="1"/>
  <c r="D35" i="1"/>
  <c r="D36" i="1"/>
  <c r="D37" i="1"/>
  <c r="D38" i="1"/>
  <c r="D39" i="1"/>
  <c r="D40" i="1"/>
  <c r="D41" i="1"/>
  <c r="G54" i="2" l="1"/>
  <c r="G110" i="2" l="1"/>
  <c r="G109" i="2"/>
  <c r="G35" i="2" l="1"/>
  <c r="G4" i="2" l="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6" i="2"/>
  <c r="G37" i="2"/>
  <c r="G38" i="2"/>
  <c r="G39" i="2"/>
  <c r="G40" i="2"/>
  <c r="G41" i="2"/>
  <c r="G42" i="2"/>
  <c r="G43" i="2"/>
  <c r="G44" i="2"/>
  <c r="G45" i="2"/>
  <c r="G46" i="2"/>
  <c r="G47" i="2"/>
  <c r="G48" i="2"/>
  <c r="G49" i="2"/>
  <c r="G50" i="2"/>
  <c r="G51" i="2"/>
  <c r="G52" i="2"/>
  <c r="G53"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11" i="2"/>
  <c r="G112" i="2"/>
  <c r="G113" i="2"/>
  <c r="G114" i="2"/>
  <c r="G115" i="2"/>
  <c r="G116" i="2"/>
  <c r="G117" i="2"/>
  <c r="G118" i="2"/>
  <c r="G119" i="2"/>
  <c r="G120" i="2"/>
  <c r="G121" i="2"/>
  <c r="G122" i="2"/>
  <c r="G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4" authorId="0" shapeId="0" xr:uid="{00000000-0006-0000-0000-000001000000}">
      <text>
        <r>
          <rPr>
            <b/>
            <sz val="9"/>
            <color indexed="81"/>
            <rFont val="Tahoma"/>
            <family val="2"/>
          </rPr>
          <t>Admin:</t>
        </r>
        <r>
          <rPr>
            <sz val="9"/>
            <color indexed="81"/>
            <rFont val="Tahoma"/>
            <family val="2"/>
          </rPr>
          <t xml:space="preserve">
Please enter a Fire Danger Index value between 0 and 100 for the identified area or region within the identified area. For heath, shrub and scrub vegetation a nominal value of 45 (km/h) is used for wind speed to determine rate of spread.</t>
        </r>
      </text>
    </comment>
    <comment ref="D5" authorId="0" shapeId="0" xr:uid="{00000000-0006-0000-0000-000002000000}">
      <text>
        <r>
          <rPr>
            <b/>
            <sz val="9"/>
            <color indexed="81"/>
            <rFont val="Tahoma"/>
            <family val="2"/>
          </rPr>
          <t>Admin:</t>
        </r>
        <r>
          <rPr>
            <sz val="9"/>
            <color indexed="81"/>
            <rFont val="Tahoma"/>
            <family val="2"/>
          </rPr>
          <t xml:space="preserve">
Please select a vegetation type from the drop down menu.</t>
        </r>
      </text>
    </comment>
    <comment ref="D8" authorId="0" shapeId="0" xr:uid="{00000000-0006-0000-0000-000003000000}">
      <text>
        <r>
          <rPr>
            <b/>
            <sz val="9"/>
            <color indexed="81"/>
            <rFont val="Tahoma"/>
            <family val="2"/>
          </rPr>
          <t>Admin:</t>
        </r>
        <r>
          <rPr>
            <sz val="9"/>
            <color indexed="81"/>
            <rFont val="Tahoma"/>
            <family val="2"/>
          </rPr>
          <t xml:space="preserve">
Please select an effective slope under the hazardous vegetation  between 1 and 20 degrees for all </t>
        </r>
        <r>
          <rPr>
            <i/>
            <sz val="9"/>
            <color indexed="81"/>
            <rFont val="Tahoma"/>
            <family val="2"/>
          </rPr>
          <t xml:space="preserve">Downslopes </t>
        </r>
        <r>
          <rPr>
            <sz val="9"/>
            <color indexed="81"/>
            <rFont val="Tahoma"/>
            <family val="2"/>
          </rPr>
          <t xml:space="preserve">and between 1 and 15 degrees for all </t>
        </r>
        <r>
          <rPr>
            <i/>
            <sz val="9"/>
            <color indexed="81"/>
            <rFont val="Tahoma"/>
            <family val="2"/>
          </rPr>
          <t>Upslopes</t>
        </r>
        <r>
          <rPr>
            <sz val="9"/>
            <color indexed="81"/>
            <rFont val="Tahoma"/>
            <family val="2"/>
          </rPr>
          <t>.</t>
        </r>
      </text>
    </comment>
    <comment ref="D9" authorId="0" shapeId="0" xr:uid="{00000000-0006-0000-0000-000004000000}">
      <text>
        <r>
          <rPr>
            <b/>
            <sz val="9"/>
            <color indexed="81"/>
            <rFont val="Tahoma"/>
            <family val="2"/>
          </rPr>
          <t>Admin:</t>
        </r>
        <r>
          <rPr>
            <sz val="9"/>
            <color indexed="81"/>
            <rFont val="Tahoma"/>
            <family val="2"/>
          </rPr>
          <t xml:space="preserve">
Please select a slope bewteen the site and the hazardous vegetation  between 1 and 20 degrees for all </t>
        </r>
        <r>
          <rPr>
            <i/>
            <sz val="9"/>
            <color indexed="81"/>
            <rFont val="Tahoma"/>
            <family val="2"/>
          </rPr>
          <t>Downslopes</t>
        </r>
        <r>
          <rPr>
            <sz val="9"/>
            <color indexed="81"/>
            <rFont val="Tahoma"/>
            <family val="2"/>
          </rPr>
          <t xml:space="preserve"> and between 1 and 15 degrees for all </t>
        </r>
        <r>
          <rPr>
            <i/>
            <sz val="9"/>
            <color indexed="81"/>
            <rFont val="Tahoma"/>
            <family val="2"/>
          </rPr>
          <t>Upslopes.</t>
        </r>
      </text>
    </comment>
    <comment ref="D10" authorId="0" shapeId="0" xr:uid="{00000000-0006-0000-0000-000005000000}">
      <text>
        <r>
          <rPr>
            <b/>
            <sz val="9"/>
            <color indexed="81"/>
            <rFont val="Tahoma"/>
            <family val="2"/>
          </rPr>
          <t>Admin:</t>
        </r>
        <r>
          <rPr>
            <sz val="9"/>
            <color indexed="81"/>
            <rFont val="Tahoma"/>
            <family val="2"/>
          </rPr>
          <t xml:space="preserve">
Please enter a distance in metres between the edge of the site or building, to the classified vegetation. To determine the edge of the site or building please refer to Section 2.2.4 of AS 3959-2018.</t>
        </r>
      </text>
    </comment>
  </commentList>
</comments>
</file>

<file path=xl/sharedStrings.xml><?xml version="1.0" encoding="utf-8"?>
<sst xmlns="http://schemas.openxmlformats.org/spreadsheetml/2006/main" count="263" uniqueCount="225">
  <si>
    <t>FDI</t>
  </si>
  <si>
    <t>VH</t>
  </si>
  <si>
    <t>W</t>
  </si>
  <si>
    <t>w</t>
  </si>
  <si>
    <t>eSlope</t>
  </si>
  <si>
    <t>θ</t>
  </si>
  <si>
    <t>d</t>
  </si>
  <si>
    <r>
      <t>L</t>
    </r>
    <r>
      <rPr>
        <b/>
        <vertAlign val="subscript"/>
        <sz val="11"/>
        <color theme="1"/>
        <rFont val="Calibri"/>
        <family val="2"/>
        <scheme val="minor"/>
      </rPr>
      <t>f</t>
    </r>
  </si>
  <si>
    <t>R</t>
  </si>
  <si>
    <r>
      <t>R</t>
    </r>
    <r>
      <rPr>
        <b/>
        <vertAlign val="subscript"/>
        <sz val="11"/>
        <color theme="1"/>
        <rFont val="Calibri"/>
        <family val="2"/>
        <scheme val="minor"/>
      </rPr>
      <t>slope</t>
    </r>
  </si>
  <si>
    <t>I</t>
  </si>
  <si>
    <r>
      <t>W</t>
    </r>
    <r>
      <rPr>
        <b/>
        <vertAlign val="subscript"/>
        <sz val="11"/>
        <color theme="1"/>
        <rFont val="Calibri"/>
        <family val="2"/>
        <scheme val="minor"/>
      </rPr>
      <t>f</t>
    </r>
  </si>
  <si>
    <t>h</t>
  </si>
  <si>
    <t>RADIANT HEAT FLUX</t>
  </si>
  <si>
    <t>q</t>
  </si>
  <si>
    <t>E</t>
  </si>
  <si>
    <t>φ</t>
  </si>
  <si>
    <t>τ</t>
  </si>
  <si>
    <t>Advanced Input Values</t>
  </si>
  <si>
    <t>HEAT OF COMBUSTION</t>
  </si>
  <si>
    <t>FLAME TEMPERATURE</t>
  </si>
  <si>
    <t>K</t>
  </si>
  <si>
    <t>AMBIENT TEMPERATURE</t>
  </si>
  <si>
    <t>RELATIVE HUMIDITY</t>
  </si>
  <si>
    <t>hc</t>
  </si>
  <si>
    <t>age</t>
  </si>
  <si>
    <t>mf</t>
  </si>
  <si>
    <t xml:space="preserve"> °</t>
  </si>
  <si>
    <t>m</t>
  </si>
  <si>
    <t>-</t>
  </si>
  <si>
    <t>%</t>
  </si>
  <si>
    <t>FUEL AGE</t>
  </si>
  <si>
    <t>FUEL MOISTURE FACTOR</t>
  </si>
  <si>
    <t>y(years)</t>
  </si>
  <si>
    <t xml:space="preserve">FLAME WIDTH </t>
  </si>
  <si>
    <t>SURFACE FUEL LOAD</t>
  </si>
  <si>
    <t>FLAME LENGTH</t>
  </si>
  <si>
    <t>kW/m</t>
  </si>
  <si>
    <t>FORWARD RATE OF SPREAD ADJUSTED FOR EFFECTIVE SLOPE</t>
  </si>
  <si>
    <t>FLAME EMISSIVE POWER</t>
  </si>
  <si>
    <t>VIEW FACTOR</t>
  </si>
  <si>
    <t>FLAME ANGLE</t>
  </si>
  <si>
    <t>VARIABLE</t>
  </si>
  <si>
    <t>UNITS</t>
  </si>
  <si>
    <t>VALUE</t>
  </si>
  <si>
    <t>t/ha</t>
  </si>
  <si>
    <t>kJ/kg</t>
  </si>
  <si>
    <t>km/h</t>
  </si>
  <si>
    <t>FORWARD RATE OF SPREAD</t>
  </si>
  <si>
    <t>ε</t>
  </si>
  <si>
    <t>ATMOSPHERIC TRANSMISSIVITY</t>
  </si>
  <si>
    <t>a</t>
  </si>
  <si>
    <t>Ta</t>
  </si>
  <si>
    <t>Tf</t>
  </si>
  <si>
    <t>RH</t>
  </si>
  <si>
    <t>WIND SPEED</t>
  </si>
  <si>
    <t>V</t>
  </si>
  <si>
    <t>AVERAGE HEIGHT OF CLASSIFIED VEGETATION</t>
  </si>
  <si>
    <t>ELEVATION OF RECEIVER</t>
  </si>
  <si>
    <t>EFFECTIVE SLOPE UNDER THE HAZARDOUS VEGETATION</t>
  </si>
  <si>
    <t>SLOPE BETWEEN SITE AND HAZARDOUS VEGETATION</t>
  </si>
  <si>
    <t>SLOPE TYPE (UPSLOPE OR DOWNSLOPE)</t>
  </si>
  <si>
    <t>ST</t>
  </si>
  <si>
    <t>Downslope</t>
  </si>
  <si>
    <t>1.1 Complex mesophyll to notophyll vine forests</t>
  </si>
  <si>
    <t>2.1 Complex to simple, semi-deciduous mesophyll to notophyll vine forest</t>
  </si>
  <si>
    <t>3.1 Notophyll vine forest</t>
  </si>
  <si>
    <t>3.3 Notophyll vine thicket</t>
  </si>
  <si>
    <t>5.1 Notophyll to microphyll vine forests</t>
  </si>
  <si>
    <t>5.2 Notophyll to microphyll vine forest with sparse overstorey</t>
  </si>
  <si>
    <t>5.5 Sedgeland within Notophyll to microphyll vine forests</t>
  </si>
  <si>
    <t>6.1 Montane Notophyll vine forest and microphyll fern forest</t>
  </si>
  <si>
    <t>6.3 Montane Notophyll vine thicket and microphyll fern thicket</t>
  </si>
  <si>
    <t>7.1 Semi-evergreen to deciduous microphyll vine forest</t>
  </si>
  <si>
    <t>7.2 Sparse semi-evergreen to deciduous microphyll vine forest</t>
  </si>
  <si>
    <t>8.1 Wet eucalypt tall open forest</t>
  </si>
  <si>
    <t>9.1 Moist to dry eucalypt open forests on coastal lowlands and ranges</t>
  </si>
  <si>
    <t>9.2 Moist to dry eucalypt woodland on coastal lowlands and ranges</t>
  </si>
  <si>
    <t>9.3 Shrubland within moist to dry eucalypt on coastal lowlands and ranges</t>
  </si>
  <si>
    <t>10.1 Spotted gum dominated  open forests</t>
  </si>
  <si>
    <t>11.2 Moist to dry eucalypt woodlands on basalt areas</t>
  </si>
  <si>
    <t>13.1 Dry to moist eucalypt open forests on undulating metamorphics and granite</t>
  </si>
  <si>
    <t>13.2 Dry to moist eucalypt woodlands on undulating metamorphics and granite</t>
  </si>
  <si>
    <t>13.3 Shrubland associated with  dry to moist eucalypt woodlands on undulating terrain</t>
  </si>
  <si>
    <t>14.1 Open forest dominated by Darwin stringybark, Melville Island bloodwood or scarlet gum</t>
  </si>
  <si>
    <t>14.2 Woodlands dominated by Darwin stringybark, Melville Island bloodwood or scarlet gum</t>
  </si>
  <si>
    <t>14.3 Shrubland associated with woodlands dominated by Darwin stringybark, Melville Island bloodwood or scarlet gum</t>
  </si>
  <si>
    <t>14.6 Sparsely vegetated areas associated with Darwin stringybark, Melville Island bloodwood or scarlet gum</t>
  </si>
  <si>
    <t>15.1 Temperate open eucalypt forests</t>
  </si>
  <si>
    <t>16.1 Eucalyptus dominated forest on drainage lines and alluvial plains</t>
  </si>
  <si>
    <t>16.2 Eucalyptus dominated woodland on drainage lines and alluvial plains</t>
  </si>
  <si>
    <t>16.3 Shrubland associated with Eucalyptus woodlands on drainage lines</t>
  </si>
  <si>
    <t>16.4 Grassland associated with Eucalyptus dominated woodlands on drainage lines</t>
  </si>
  <si>
    <t>17.1 Dry open forests dominated by poplar box, silver-leaved ironbark or White's ironbark on sand or depositional plains</t>
  </si>
  <si>
    <t>17.2 Dry woodlands dominated by poplar box, silver-leaved ironbark or White's ironbark on sand or depositional plains</t>
  </si>
  <si>
    <t>18.1 Dry eucalypt open forests on sand or depositional plains</t>
  </si>
  <si>
    <t>18.2 Dry eucalypt woodlands on sand or depositional plains</t>
  </si>
  <si>
    <t>18.5 Sedgeland associated with dry eucalypt woodlands on sand or depositional plains</t>
  </si>
  <si>
    <t>19.2 Low open eucalyptus woodlands dominated by snappy gum, Cloncurry Box or Normanton box</t>
  </si>
  <si>
    <t>20.1 Open forests dominated by white cypress pine or coast cypress pine</t>
  </si>
  <si>
    <t>20.2 Woodlands dominated by white cypress pine or coast cypress pine</t>
  </si>
  <si>
    <t>21.1 Melaleuca dry open forest on sandplains or depositional plains</t>
  </si>
  <si>
    <t>21.2 Melaleuca dry woodlands on sandplains or depositional plains</t>
  </si>
  <si>
    <t>21.3 Shrubland associated with Melaleuca dry woodlands on sandplains or depositional plains</t>
  </si>
  <si>
    <t>21.6 Sparsely vegetated areas associated with Melaleuca dry woodlands on sandplains or depositional plains</t>
  </si>
  <si>
    <t>23.2 Mulga dominated woodlands on red earth plains, sandplains or residuals</t>
  </si>
  <si>
    <t>23.4 Grassland associated with mulga on red earth plains, sandplains or residuals</t>
  </si>
  <si>
    <t>24.1 Acacia open forest on residuals</t>
  </si>
  <si>
    <t>24.2 Acacia woodlands on residuals</t>
  </si>
  <si>
    <t>24.6 Sparsely vegetated areas associated with Acacia on residuals</t>
  </si>
  <si>
    <t>25.1 Brigalow belah open forests on heavy clay soils</t>
  </si>
  <si>
    <t>25.2 Brigalow belah woodlands on heavy clay soils</t>
  </si>
  <si>
    <t>25.3 Shrubland communities associated with brigalow belah on heavy clay soils</t>
  </si>
  <si>
    <t>26.1 Gidgee blackwood dominated open forest</t>
  </si>
  <si>
    <t>26.2 Gidgee blackwood woodland</t>
  </si>
  <si>
    <t>26.3 Shrubland communities associated with Gidgee blackwood woodland</t>
  </si>
  <si>
    <t>27.1 Mixed species open forests dominated by western whitewood, boree or wooded downs</t>
  </si>
  <si>
    <t>27.2 Mixed species woodlands dominated by western whitewood, boree or wooded downs</t>
  </si>
  <si>
    <t>27.3 Shrubland communities associated with mixed species woodlands</t>
  </si>
  <si>
    <t>27.4 Grassland communities associated with mixed species woodlands</t>
  </si>
  <si>
    <t>27.5 Sedgeland communities associated with mixed species woodlands</t>
  </si>
  <si>
    <t>28.1 Open forests in coastal locations with species such as she-oak or swamp box</t>
  </si>
  <si>
    <t>28.2 Woodlands in coastal locations with species such as she-oak or swamp box</t>
  </si>
  <si>
    <t>28.3 Shrubland associated with woodlands in coastal location</t>
  </si>
  <si>
    <t>28.4 Grassland associated with woodlands in coastal locations</t>
  </si>
  <si>
    <t>29.1 Forests associated with heathlands and scrubs</t>
  </si>
  <si>
    <t>29.2 Woodlands associated with heathlands, scrubs and shrublands</t>
  </si>
  <si>
    <t>29.3 Heathlands and associated scrubs and shrublands</t>
  </si>
  <si>
    <t>29.4 Grassland communities associated with heathlands, scrubs and shrublands</t>
  </si>
  <si>
    <t>29.5 Sedgeland communities associated with heathlands, scrubs and shrublands</t>
  </si>
  <si>
    <t>29.6 Sparsely vegetated areas associated with heathlands, scrubs and shrublands</t>
  </si>
  <si>
    <t>30.2 Woodlands associated with Mitchell grass or bluegrass</t>
  </si>
  <si>
    <t>30.4 Mitchell grass or bluegrass tussock grasslands</t>
  </si>
  <si>
    <t>31.2 Woodlands associated with inland forblands to tussock grasslands</t>
  </si>
  <si>
    <t>31.3 Shrublands associated with inland forblands to tussock grasslands</t>
  </si>
  <si>
    <t>31.4 Mixed open forblands to tussock grasslands in inland locations</t>
  </si>
  <si>
    <t>31.5 Mixed open sedgelands associated with inland tussock grasslands</t>
  </si>
  <si>
    <t>32.2 Woodlands associated with coastal closed tussock grasslands</t>
  </si>
  <si>
    <t>32.3 Shrubland associated with coastal closed tussock grasslands</t>
  </si>
  <si>
    <t>32.4 Closed tussock coastal grasslands</t>
  </si>
  <si>
    <t>33.5 Sedgeland associated with hummock grasslands</t>
  </si>
  <si>
    <t>34.1 Open forest dominated wetlands</t>
  </si>
  <si>
    <t>34.2 Woodland dominated wetlands</t>
  </si>
  <si>
    <t>34.3 Shrubland dominated wetlands</t>
  </si>
  <si>
    <t>34.4 Grass dominated wetlands</t>
  </si>
  <si>
    <t>34.6 Sparsely vegetated wetlands</t>
  </si>
  <si>
    <t>35.1 Closed to open forest mangroves</t>
  </si>
  <si>
    <t>35.3 Shrubland associated with mangroves and tidal saltmarshes</t>
  </si>
  <si>
    <t>35.4 Tidal saltmarshes</t>
  </si>
  <si>
    <t>35.5 Sedgeland associated with mangroves and tidal saltmarshes</t>
  </si>
  <si>
    <t>35.6 Sparsely vegetated areas associated with mangroves and tidal saltmarshes</t>
  </si>
  <si>
    <t>36.1 Exotic &amp; hardwood plantation</t>
  </si>
  <si>
    <t>37.1 Hoop plantations</t>
  </si>
  <si>
    <t>39.2 Low to moderate tree cover in built-up areas</t>
  </si>
  <si>
    <t>42.6 Nil to very low vegetation cover</t>
  </si>
  <si>
    <t>43.6 Water bodies or very low vegetation cover</t>
  </si>
  <si>
    <t>Upslope</t>
  </si>
  <si>
    <t>Output Values</t>
  </si>
  <si>
    <t>FIRE WEATHER SEVERITY</t>
  </si>
  <si>
    <t>VHC</t>
  </si>
  <si>
    <t>degrees</t>
  </si>
  <si>
    <t>DISTANCE OF THE SITE FROM HAZARDOUS VEGETATION</t>
  </si>
  <si>
    <t>POTENTIAL FIRE LINE INTENSITY</t>
  </si>
  <si>
    <t>BAL</t>
  </si>
  <si>
    <t xml:space="preserve"> Input Values</t>
  </si>
  <si>
    <t>VARIABLE DESCRIPTION</t>
  </si>
  <si>
    <r>
      <t>kW/m</t>
    </r>
    <r>
      <rPr>
        <vertAlign val="superscript"/>
        <sz val="11"/>
        <color theme="1"/>
        <rFont val="Calibri"/>
        <family val="2"/>
        <scheme val="minor"/>
      </rPr>
      <t>2</t>
    </r>
  </si>
  <si>
    <t>VEGETATION HAZARD CLASS</t>
  </si>
  <si>
    <t>VHC Code</t>
  </si>
  <si>
    <t>Vegetation Hazard Class</t>
  </si>
  <si>
    <t>Surface</t>
  </si>
  <si>
    <t>Near Surface</t>
  </si>
  <si>
    <t>Elevated</t>
  </si>
  <si>
    <t>Bark</t>
  </si>
  <si>
    <t>Total (Remnant)</t>
  </si>
  <si>
    <t>Total (Non- Remnant)</t>
  </si>
  <si>
    <t>Remnant</t>
  </si>
  <si>
    <t>Non-Remnant</t>
  </si>
  <si>
    <t>Non- Remnant</t>
  </si>
  <si>
    <t>Potential Fuel Load (t/ha)</t>
  </si>
  <si>
    <t>Prone Type [1]</t>
  </si>
  <si>
    <t>Fuel Continuity[2]</t>
  </si>
  <si>
    <t>VHC's</t>
  </si>
  <si>
    <t>33.4 Hummock grasslands dominated by spinifex or sand hill cane grass</t>
  </si>
  <si>
    <t>38.4 Continuous dryland cropping and horticulture</t>
  </si>
  <si>
    <t>38.5 Discontinuous irrigated cropping and horticulture</t>
  </si>
  <si>
    <t>40.4 Continuous low grass or tree cover</t>
  </si>
  <si>
    <t>REMNANT STATUS</t>
  </si>
  <si>
    <t>10.2 Spotted gum dominated woodlands</t>
  </si>
  <si>
    <t>4.1 Notophyll and notophyll palm or vine forest</t>
  </si>
  <si>
    <t>41.4 Discontinuous low grass or tree cover</t>
  </si>
  <si>
    <t>34.5 Sedgeland dominated wetlands</t>
  </si>
  <si>
    <t>33.3 Shrublands associated with Hummock grasslands</t>
  </si>
  <si>
    <t>28.5 Sedgeland associated with woodlands in coastal locations</t>
  </si>
  <si>
    <t>24.4 Grassland communities associated with Acacia on residuals</t>
  </si>
  <si>
    <t>24.3 Acacia shrublands on residuals</t>
  </si>
  <si>
    <t>23.3 Shrubland associated with mulga on red earth plains, sandplains or residuals</t>
  </si>
  <si>
    <t>22.5 Sedgeland associated with Melaleuca woodlands on seasonally inundated lowland coastal swamps</t>
  </si>
  <si>
    <t>22.3 Shrubland associated with Melaleuca woodlands on seasonally inundated lowland coastal swamps</t>
  </si>
  <si>
    <t>22.2 Melaleuca woodlands on seasonally inundated lowland coastal swamps</t>
  </si>
  <si>
    <t>22.1 Melaleuca open forests on seasonally inundated lowland coastal swamps</t>
  </si>
  <si>
    <t>16.6 Sparsely vegetated areas associated with Eucalyptus woodlands on drainage lines</t>
  </si>
  <si>
    <t>16.5 Sedgeland associated with Eucalyptus woodlands on drainage lines</t>
  </si>
  <si>
    <t>15.2 Temperate eucalypt woodlands</t>
  </si>
  <si>
    <t>12.2 Dry eucalypt woodlands on sandstone and shallow soils</t>
  </si>
  <si>
    <t>12.1 Dry eucalypt open forest on sandstone and shallow soils</t>
  </si>
  <si>
    <t>28.6 Sparsely vegetated areas associated with woodlands in coastal locations</t>
  </si>
  <si>
    <t>30.5 Sedgelands associated with Mitchell grass or bluegrass</t>
  </si>
  <si>
    <t>8.2 Wet eucalypt tall woodland</t>
  </si>
  <si>
    <t>30.3 Shrublands associated with Mitchell grass or bluegrass</t>
  </si>
  <si>
    <t>19.3 Shrubland associated with low open eucalypt woodlands dominated by snappy gum, Cloncurry Box or Normanton box</t>
  </si>
  <si>
    <t>19.4 Grassland associated with low open eucalypt woodlands dominated by snappy gum, Cloncurry Box or Normanton box</t>
  </si>
  <si>
    <t>Downslopes</t>
  </si>
  <si>
    <t>Upslopes</t>
  </si>
  <si>
    <t>DISCLAIMER: Fire-line intensity and radiant heat calculations where effective slope exceeds 20 degrees (downslope) or 15 degrees (upslope) may be unreliable. In these locations, specialist assessment is warranted.</t>
  </si>
  <si>
    <t>SlopeType</t>
  </si>
  <si>
    <t>Veg Type</t>
  </si>
  <si>
    <t>NEAR SURFACE FUEL LOAD</t>
  </si>
  <si>
    <t>BARK FUEL LOAD</t>
  </si>
  <si>
    <t>ELEVATED FUEL LOAD</t>
  </si>
  <si>
    <t>TOTAL SURFACE FUEL LOAD</t>
  </si>
  <si>
    <t xml:space="preserve">TOTAL OVERALL FUEL LOAD </t>
  </si>
  <si>
    <t>PRONE TYPE</t>
  </si>
  <si>
    <t>BUSHFIRE ATTACK LEVEL (AS 3959-2018)</t>
  </si>
  <si>
    <t xml:space="preserve">SPP Bushfire Asset Protection Zone Width Calculator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</si>
</sst>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22"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b/>
      <sz val="11"/>
      <color theme="1"/>
      <name val="Calibri"/>
      <family val="2"/>
    </font>
    <font>
      <b/>
      <vertAlign val="subscript"/>
      <sz val="11"/>
      <color theme="1"/>
      <name val="Calibri"/>
      <family val="2"/>
      <scheme val="minor"/>
    </font>
    <font>
      <sz val="9"/>
      <color rgb="FF000000"/>
      <name val="Verdana"/>
      <family val="2"/>
    </font>
    <font>
      <b/>
      <sz val="11"/>
      <name val="Calibri"/>
      <family val="2"/>
      <scheme val="minor"/>
    </font>
    <font>
      <b/>
      <sz val="12"/>
      <name val="Calibri"/>
      <family val="2"/>
      <scheme val="minor"/>
    </font>
    <font>
      <b/>
      <sz val="12"/>
      <color theme="1"/>
      <name val="Calibri"/>
      <family val="2"/>
      <scheme val="minor"/>
    </font>
    <font>
      <b/>
      <i/>
      <sz val="12"/>
      <color theme="1"/>
      <name val="Calibri"/>
      <family val="2"/>
      <scheme val="minor"/>
    </font>
    <font>
      <sz val="11"/>
      <name val="Calibri"/>
      <family val="2"/>
      <scheme val="minor"/>
    </font>
    <font>
      <sz val="9"/>
      <color indexed="81"/>
      <name val="Tahoma"/>
      <family val="2"/>
    </font>
    <font>
      <b/>
      <sz val="9"/>
      <color indexed="81"/>
      <name val="Tahoma"/>
      <family val="2"/>
    </font>
    <font>
      <b/>
      <sz val="12"/>
      <color rgb="FF000000"/>
      <name val="Calibri"/>
      <family val="2"/>
    </font>
    <font>
      <vertAlign val="superscript"/>
      <sz val="11"/>
      <color theme="1"/>
      <name val="Calibri"/>
      <family val="2"/>
      <scheme val="minor"/>
    </font>
    <font>
      <b/>
      <i/>
      <sz val="11"/>
      <color theme="1"/>
      <name val="Calibri"/>
      <family val="2"/>
      <scheme val="minor"/>
    </font>
    <font>
      <b/>
      <i/>
      <sz val="9"/>
      <color theme="1"/>
      <name val="Calibri"/>
      <family val="2"/>
      <scheme val="minor"/>
    </font>
    <font>
      <i/>
      <sz val="9"/>
      <color indexed="81"/>
      <name val="Tahoma"/>
      <family val="2"/>
    </font>
    <font>
      <b/>
      <sz val="8"/>
      <name val="Calibri"/>
      <family val="2"/>
      <scheme val="minor"/>
    </font>
  </fonts>
  <fills count="9">
    <fill>
      <patternFill patternType="none"/>
    </fill>
    <fill>
      <patternFill patternType="gray125"/>
    </fill>
    <fill>
      <patternFill patternType="solid">
        <fgColor rgb="FFFFC7CE"/>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0"/>
        <bgColor indexed="64"/>
      </patternFill>
    </fill>
    <fill>
      <patternFill patternType="solid">
        <fgColor theme="5"/>
        <bgColor indexed="64"/>
      </patternFill>
    </fill>
    <fill>
      <patternFill patternType="solid">
        <fgColor theme="5"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auto="1"/>
      </top>
      <bottom style="thin">
        <color theme="0"/>
      </bottom>
      <diagonal/>
    </border>
    <border>
      <left/>
      <right/>
      <top style="thin">
        <color indexed="64"/>
      </top>
      <bottom style="thin">
        <color theme="0"/>
      </bottom>
      <diagonal/>
    </border>
  </borders>
  <cellStyleXfs count="5">
    <xf numFmtId="0" fontId="0" fillId="0" borderId="0"/>
    <xf numFmtId="0" fontId="2" fillId="2" borderId="0" applyNumberFormat="0" applyBorder="0" applyAlignment="0" applyProtection="0"/>
    <xf numFmtId="0" fontId="4"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cellStyleXfs>
  <cellXfs count="83">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Protection="1">
      <protection hidden="1"/>
    </xf>
    <xf numFmtId="0" fontId="11" fillId="5" borderId="1" xfId="4" applyFont="1" applyBorder="1" applyAlignment="1" applyProtection="1">
      <alignment horizontal="left"/>
    </xf>
    <xf numFmtId="0" fontId="11" fillId="5" borderId="1" xfId="4" applyFont="1" applyBorder="1" applyAlignment="1" applyProtection="1">
      <alignment horizontal="center"/>
    </xf>
    <xf numFmtId="0" fontId="11" fillId="5" borderId="1" xfId="4" applyFont="1" applyBorder="1" applyAlignment="1" applyProtection="1">
      <alignment horizontal="center" vertical="center"/>
    </xf>
    <xf numFmtId="0" fontId="3" fillId="6" borderId="1" xfId="3" applyFont="1" applyFill="1" applyBorder="1" applyAlignment="1" applyProtection="1">
      <alignment horizontal="left" vertical="top"/>
    </xf>
    <xf numFmtId="0" fontId="3" fillId="0" borderId="1" xfId="0" applyFont="1" applyBorder="1" applyAlignment="1" applyProtection="1">
      <alignment horizontal="center" vertical="top"/>
    </xf>
    <xf numFmtId="0" fontId="0" fillId="0" borderId="1" xfId="0" applyBorder="1" applyAlignment="1" applyProtection="1">
      <alignment horizontal="center"/>
    </xf>
    <xf numFmtId="2" fontId="0" fillId="0" borderId="1" xfId="0" applyNumberFormat="1" applyBorder="1" applyAlignment="1" applyProtection="1">
      <alignment horizontal="center" vertical="center"/>
    </xf>
    <xf numFmtId="0" fontId="3" fillId="6" borderId="1" xfId="3" applyFont="1" applyFill="1" applyBorder="1" applyAlignment="1" applyProtection="1">
      <alignment vertical="top"/>
    </xf>
    <xf numFmtId="0" fontId="6" fillId="0" borderId="1" xfId="0" applyFont="1" applyBorder="1" applyAlignment="1" applyProtection="1">
      <alignment horizontal="center" vertical="top"/>
    </xf>
    <xf numFmtId="0" fontId="3" fillId="0" borderId="1" xfId="0" applyFont="1" applyBorder="1" applyAlignment="1" applyProtection="1">
      <alignment horizontal="left" vertical="top"/>
    </xf>
    <xf numFmtId="0" fontId="3" fillId="0" borderId="1" xfId="0" applyFont="1" applyBorder="1" applyAlignment="1" applyProtection="1">
      <alignment horizontal="center"/>
    </xf>
    <xf numFmtId="0" fontId="8" fillId="0" borderId="0" xfId="0" applyFont="1" applyAlignment="1" applyProtection="1">
      <alignment horizontal="center"/>
    </xf>
    <xf numFmtId="0" fontId="9" fillId="6" borderId="1" xfId="1" applyFont="1" applyFill="1" applyBorder="1" applyAlignment="1" applyProtection="1">
      <alignment vertical="top"/>
    </xf>
    <xf numFmtId="0" fontId="9" fillId="6" borderId="1" xfId="1" applyFont="1" applyFill="1" applyBorder="1" applyAlignment="1" applyProtection="1">
      <alignment horizontal="center" vertical="top"/>
    </xf>
    <xf numFmtId="0" fontId="13" fillId="6" borderId="1" xfId="1" applyFont="1" applyFill="1" applyBorder="1" applyAlignment="1" applyProtection="1">
      <alignment horizontal="center"/>
    </xf>
    <xf numFmtId="0" fontId="5" fillId="0" borderId="1" xfId="0" applyFont="1" applyBorder="1" applyAlignment="1" applyProtection="1">
      <alignment vertical="top"/>
    </xf>
    <xf numFmtId="2" fontId="0" fillId="0" borderId="1" xfId="0" quotePrefix="1" applyNumberFormat="1" applyBorder="1" applyAlignment="1" applyProtection="1">
      <alignment horizontal="center" vertical="center"/>
    </xf>
    <xf numFmtId="2" fontId="0" fillId="0" borderId="0" xfId="0" applyNumberFormat="1"/>
    <xf numFmtId="0" fontId="0" fillId="0" borderId="0" xfId="0" applyAlignment="1">
      <alignment horizontal="left" vertical="center"/>
    </xf>
    <xf numFmtId="0" fontId="0" fillId="0" borderId="1" xfId="0" applyBorder="1" applyProtection="1"/>
    <xf numFmtId="0" fontId="0" fillId="6" borderId="1" xfId="0" applyFill="1" applyBorder="1" applyAlignment="1" applyProtection="1">
      <alignment horizontal="center" vertical="center"/>
    </xf>
    <xf numFmtId="2" fontId="0" fillId="0" borderId="1" xfId="0" applyNumberFormat="1" applyBorder="1" applyAlignment="1">
      <alignment horizontal="center" vertical="center"/>
    </xf>
    <xf numFmtId="0" fontId="0" fillId="0" borderId="0" xfId="0" applyBorder="1"/>
    <xf numFmtId="0" fontId="0" fillId="0" borderId="2" xfId="0" applyBorder="1" applyAlignment="1" applyProtection="1">
      <alignment horizontal="center"/>
    </xf>
    <xf numFmtId="165" fontId="0" fillId="0" borderId="1" xfId="0" applyNumberFormat="1" applyBorder="1" applyAlignment="1">
      <alignment horizontal="center" vertical="center"/>
    </xf>
    <xf numFmtId="16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3" fillId="0" borderId="1" xfId="0" applyFont="1" applyBorder="1" applyAlignment="1" applyProtection="1">
      <alignment horizontal="left" vertical="top"/>
      <protection hidden="1"/>
    </xf>
    <xf numFmtId="0" fontId="3" fillId="0" borderId="1" xfId="0" applyFont="1" applyBorder="1" applyAlignment="1" applyProtection="1">
      <alignment horizontal="center" vertical="top"/>
      <protection hidden="1"/>
    </xf>
    <xf numFmtId="0" fontId="0" fillId="0" borderId="1" xfId="0" applyBorder="1" applyAlignment="1" applyProtection="1">
      <alignment horizontal="center"/>
      <protection hidden="1"/>
    </xf>
    <xf numFmtId="2" fontId="0" fillId="0" borderId="1" xfId="0" applyNumberFormat="1" applyBorder="1" applyAlignment="1" applyProtection="1">
      <alignment horizontal="center" vertical="center"/>
      <protection hidden="1"/>
    </xf>
    <xf numFmtId="0" fontId="3" fillId="0" borderId="1" xfId="0" applyFont="1" applyFill="1" applyBorder="1" applyAlignment="1" applyProtection="1">
      <alignment horizontal="left" vertical="top"/>
      <protection hidden="1"/>
    </xf>
    <xf numFmtId="0" fontId="3" fillId="0" borderId="1" xfId="0" applyFont="1" applyBorder="1" applyAlignment="1" applyProtection="1">
      <alignment horizontal="center"/>
      <protection hidden="1"/>
    </xf>
    <xf numFmtId="0" fontId="8" fillId="0" borderId="0" xfId="0" applyFont="1" applyAlignment="1" applyProtection="1">
      <alignment horizontal="center"/>
      <protection hidden="1"/>
    </xf>
    <xf numFmtId="10" fontId="0" fillId="0" borderId="1" xfId="0" applyNumberFormat="1" applyBorder="1" applyAlignment="1" applyProtection="1">
      <alignment horizontal="center" vertical="center"/>
      <protection hidden="1"/>
    </xf>
    <xf numFmtId="2" fontId="0" fillId="0" borderId="1" xfId="0" applyNumberFormat="1" applyBorder="1" applyAlignment="1" applyProtection="1">
      <alignment horizontal="center" vertical="center"/>
      <protection locked="0" hidden="1"/>
    </xf>
    <xf numFmtId="49" fontId="0" fillId="0" borderId="1" xfId="0" applyNumberFormat="1" applyBorder="1" applyAlignment="1" applyProtection="1">
      <alignment horizontal="center" vertical="center" wrapText="1"/>
      <protection locked="0" hidden="1"/>
    </xf>
    <xf numFmtId="0" fontId="0" fillId="0" borderId="1" xfId="0" applyNumberFormat="1" applyBorder="1" applyAlignment="1" applyProtection="1">
      <alignment horizontal="center" vertical="center" wrapText="1"/>
      <protection locked="0" hidden="1"/>
    </xf>
    <xf numFmtId="0" fontId="0" fillId="0" borderId="1" xfId="0" applyNumberFormat="1" applyBorder="1" applyAlignment="1" applyProtection="1">
      <alignment horizontal="center" vertical="center"/>
      <protection locked="0" hidden="1"/>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8" xfId="0" applyBorder="1" applyProtection="1">
      <protection hidden="1"/>
    </xf>
    <xf numFmtId="0" fontId="0" fillId="0" borderId="9" xfId="0" applyBorder="1" applyProtection="1">
      <protection hidden="1"/>
    </xf>
    <xf numFmtId="0" fontId="0" fillId="0" borderId="10" xfId="0" applyBorder="1" applyProtection="1">
      <protection hidden="1"/>
    </xf>
    <xf numFmtId="0" fontId="0" fillId="0" borderId="8" xfId="0" applyBorder="1" applyAlignment="1">
      <alignment horizontal="left" vertical="top" wrapText="1"/>
    </xf>
    <xf numFmtId="0" fontId="0" fillId="0" borderId="11" xfId="0" applyBorder="1"/>
    <xf numFmtId="0" fontId="0" fillId="0" borderId="12" xfId="0" applyBorder="1"/>
    <xf numFmtId="0" fontId="0" fillId="0" borderId="13" xfId="0" applyBorder="1"/>
    <xf numFmtId="0" fontId="0" fillId="0" borderId="0" xfId="0" applyBorder="1" applyAlignment="1">
      <alignment horizontal="center"/>
    </xf>
    <xf numFmtId="0" fontId="0" fillId="0" borderId="0" xfId="0" applyBorder="1" applyAlignment="1">
      <alignment horizontal="center" vertical="center"/>
    </xf>
    <xf numFmtId="0" fontId="0" fillId="0" borderId="9" xfId="0" applyBorder="1" applyAlignment="1">
      <alignment horizontal="center"/>
    </xf>
    <xf numFmtId="0" fontId="0" fillId="0" borderId="9" xfId="0" applyBorder="1" applyAlignment="1">
      <alignment horizontal="center" vertical="center"/>
    </xf>
    <xf numFmtId="0" fontId="0" fillId="0" borderId="6" xfId="0" applyBorder="1" applyAlignment="1">
      <alignment horizontal="center"/>
    </xf>
    <xf numFmtId="0" fontId="0" fillId="0" borderId="6" xfId="0" applyBorder="1" applyAlignment="1">
      <alignment horizontal="center" vertical="center"/>
    </xf>
    <xf numFmtId="0" fontId="0" fillId="0" borderId="12" xfId="0" applyBorder="1" applyAlignment="1">
      <alignment horizontal="center"/>
    </xf>
    <xf numFmtId="0" fontId="0" fillId="0" borderId="12" xfId="0" applyBorder="1" applyAlignment="1">
      <alignment horizontal="center" vertical="center"/>
    </xf>
    <xf numFmtId="0" fontId="0" fillId="0" borderId="0" xfId="0" applyProtection="1"/>
    <xf numFmtId="0" fontId="9" fillId="8" borderId="1" xfId="0" applyFont="1" applyFill="1" applyBorder="1" applyAlignment="1" applyProtection="1">
      <alignment horizontal="center" vertical="center"/>
    </xf>
    <xf numFmtId="0" fontId="9" fillId="8" borderId="1" xfId="0" applyFont="1" applyFill="1" applyBorder="1" applyProtection="1"/>
    <xf numFmtId="0" fontId="3" fillId="0" borderId="8" xfId="0" applyFont="1" applyBorder="1" applyAlignment="1" applyProtection="1">
      <alignment horizontal="center"/>
      <protection hidden="1"/>
    </xf>
    <xf numFmtId="0" fontId="3" fillId="0" borderId="9" xfId="0" applyFont="1" applyBorder="1" applyAlignment="1" applyProtection="1">
      <alignment horizontal="center"/>
      <protection hidden="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1" fillId="0" borderId="15" xfId="0" applyFont="1" applyBorder="1" applyAlignment="1">
      <alignment horizontal="left" vertical="center" wrapText="1"/>
    </xf>
    <xf numFmtId="0" fontId="21" fillId="0" borderId="14" xfId="0" applyFont="1" applyBorder="1" applyAlignment="1">
      <alignment horizontal="left" vertical="center" wrapText="1"/>
    </xf>
    <xf numFmtId="0" fontId="10" fillId="3" borderId="1" xfId="2" applyFont="1" applyBorder="1" applyAlignment="1" applyProtection="1">
      <alignment horizontal="center"/>
    </xf>
    <xf numFmtId="0" fontId="12" fillId="4" borderId="2" xfId="3" applyFont="1" applyBorder="1" applyAlignment="1" applyProtection="1">
      <alignment horizontal="center"/>
      <protection hidden="1"/>
    </xf>
    <xf numFmtId="0" fontId="12" fillId="4" borderId="4" xfId="3" applyFont="1" applyBorder="1" applyAlignment="1" applyProtection="1">
      <alignment horizontal="center"/>
      <protection hidden="1"/>
    </xf>
    <xf numFmtId="0" fontId="12" fillId="4" borderId="3" xfId="3" applyFont="1" applyBorder="1" applyAlignment="1" applyProtection="1">
      <alignment horizontal="center"/>
      <protection hidden="1"/>
    </xf>
    <xf numFmtId="0" fontId="12" fillId="4" borderId="1" xfId="3" applyFont="1" applyBorder="1" applyAlignment="1" applyProtection="1">
      <alignment horizontal="center"/>
    </xf>
    <xf numFmtId="0" fontId="18" fillId="7" borderId="1" xfId="0" applyFont="1" applyFill="1" applyBorder="1" applyAlignment="1" applyProtection="1">
      <alignment horizontal="center" vertical="center"/>
    </xf>
    <xf numFmtId="0" fontId="18" fillId="7" borderId="1" xfId="0" applyFont="1" applyFill="1" applyBorder="1" applyAlignment="1" applyProtection="1">
      <alignment horizontal="center"/>
    </xf>
    <xf numFmtId="0" fontId="18" fillId="7" borderId="2" xfId="0" applyFont="1" applyFill="1" applyBorder="1" applyAlignment="1" applyProtection="1">
      <alignment horizontal="center"/>
    </xf>
    <xf numFmtId="0" fontId="18" fillId="7" borderId="3" xfId="0" applyFont="1" applyFill="1" applyBorder="1" applyAlignment="1" applyProtection="1">
      <alignment horizontal="center"/>
    </xf>
  </cellXfs>
  <cellStyles count="5">
    <cellStyle name="20% - Accent2" xfId="3" builtinId="34"/>
    <cellStyle name="40% - Accent2" xfId="4" builtinId="35"/>
    <cellStyle name="Accent2" xfId="2" builtinId="33"/>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41</xdr:row>
          <xdr:rowOff>371475</xdr:rowOff>
        </xdr:from>
        <xdr:to>
          <xdr:col>3</xdr:col>
          <xdr:colOff>2800350</xdr:colOff>
          <xdr:row>43</xdr:row>
          <xdr:rowOff>114300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200" b="1" i="0" u="none" strike="noStrike" baseline="0">
                  <a:solidFill>
                    <a:srgbClr val="000000"/>
                  </a:solidFill>
                  <a:latin typeface="Calibri"/>
                  <a:cs typeface="Calibri"/>
                </a:rPr>
                <a:t>Calculate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44</xdr:row>
          <xdr:rowOff>9525</xdr:rowOff>
        </xdr:from>
        <xdr:to>
          <xdr:col>3</xdr:col>
          <xdr:colOff>2819400</xdr:colOff>
          <xdr:row>45</xdr:row>
          <xdr:rowOff>104775</xdr:rowOff>
        </xdr:to>
        <xdr:sp macro="" textlink="">
          <xdr:nvSpPr>
            <xdr:cNvPr id="1045" name="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200" b="1" i="0" u="none" strike="noStrike" baseline="0">
                  <a:solidFill>
                    <a:srgbClr val="000000"/>
                  </a:solidFill>
                  <a:latin typeface="Calibri"/>
                  <a:cs typeface="Calibri"/>
                </a:rPr>
                <a:t>Copy Results</a:t>
              </a:r>
            </a:p>
          </xdr:txBody>
        </xdr:sp>
        <xdr:clientData fPrintsWithSheet="0"/>
      </xdr:twoCellAnchor>
    </mc:Choice>
    <mc:Fallback/>
  </mc:AlternateContent>
  <xdr:twoCellAnchor editAs="oneCell">
    <xdr:from>
      <xdr:col>5</xdr:col>
      <xdr:colOff>1927412</xdr:colOff>
      <xdr:row>4</xdr:row>
      <xdr:rowOff>134471</xdr:rowOff>
    </xdr:from>
    <xdr:to>
      <xdr:col>5</xdr:col>
      <xdr:colOff>4191000</xdr:colOff>
      <xdr:row>32</xdr:row>
      <xdr:rowOff>25367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1172265" y="930089"/>
          <a:ext cx="2263588" cy="25691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73"/>
  <sheetViews>
    <sheetView tabSelected="1" zoomScale="85" zoomScaleNormal="85" workbookViewId="0">
      <selection activeCell="D10" sqref="D10"/>
    </sheetView>
  </sheetViews>
  <sheetFormatPr defaultRowHeight="15" x14ac:dyDescent="0.25"/>
  <cols>
    <col min="1" max="1" width="55.140625" customWidth="1"/>
    <col min="2" max="2" width="21.42578125" customWidth="1"/>
    <col min="3" max="3" width="10.140625" style="1" customWidth="1"/>
    <col min="4" max="4" width="41.140625" style="2" customWidth="1"/>
    <col min="5" max="5" width="10.7109375" customWidth="1"/>
    <col min="6" max="6" width="67.85546875" customWidth="1"/>
    <col min="8" max="8" width="16.140625" customWidth="1"/>
  </cols>
  <sheetData>
    <row r="1" spans="1:9" ht="15.75" x14ac:dyDescent="0.25">
      <c r="A1" s="74" t="s">
        <v>224</v>
      </c>
      <c r="B1" s="74"/>
      <c r="C1" s="74"/>
      <c r="D1" s="74"/>
      <c r="E1" s="43"/>
      <c r="F1" s="43"/>
      <c r="G1" s="44"/>
      <c r="H1" s="44"/>
      <c r="I1" s="45"/>
    </row>
    <row r="2" spans="1:9" ht="15.75" x14ac:dyDescent="0.25">
      <c r="A2" s="4" t="s">
        <v>165</v>
      </c>
      <c r="B2" s="5" t="s">
        <v>42</v>
      </c>
      <c r="C2" s="5" t="s">
        <v>43</v>
      </c>
      <c r="D2" s="6" t="s">
        <v>44</v>
      </c>
      <c r="E2" s="46"/>
      <c r="F2" s="46"/>
      <c r="G2" s="47"/>
      <c r="H2" s="47"/>
      <c r="I2" s="48"/>
    </row>
    <row r="3" spans="1:9" ht="15.75" x14ac:dyDescent="0.25">
      <c r="A3" s="78" t="s">
        <v>164</v>
      </c>
      <c r="B3" s="78"/>
      <c r="C3" s="78"/>
      <c r="D3" s="78"/>
      <c r="E3" s="46"/>
      <c r="F3" s="46"/>
      <c r="G3" s="47"/>
      <c r="H3" s="47"/>
      <c r="I3" s="48"/>
    </row>
    <row r="4" spans="1:9" x14ac:dyDescent="0.25">
      <c r="A4" s="7" t="s">
        <v>158</v>
      </c>
      <c r="B4" s="8" t="s">
        <v>0</v>
      </c>
      <c r="C4" s="9"/>
      <c r="D4" s="39">
        <v>0</v>
      </c>
      <c r="E4" s="46"/>
      <c r="F4" s="46"/>
      <c r="G4" s="47"/>
      <c r="H4" s="47"/>
      <c r="I4" s="48"/>
    </row>
    <row r="5" spans="1:9" ht="30" x14ac:dyDescent="0.25">
      <c r="A5" s="11" t="s">
        <v>167</v>
      </c>
      <c r="B5" s="8" t="s">
        <v>159</v>
      </c>
      <c r="C5" s="9" t="s">
        <v>29</v>
      </c>
      <c r="D5" s="40" t="s">
        <v>64</v>
      </c>
      <c r="E5" s="46"/>
      <c r="F5" s="46"/>
      <c r="G5" s="47"/>
      <c r="H5" s="47"/>
      <c r="I5" s="48"/>
    </row>
    <row r="6" spans="1:9" x14ac:dyDescent="0.25">
      <c r="A6" s="11" t="s">
        <v>187</v>
      </c>
      <c r="B6" s="8" t="s">
        <v>29</v>
      </c>
      <c r="C6" s="9" t="s">
        <v>29</v>
      </c>
      <c r="D6" s="41" t="s">
        <v>177</v>
      </c>
      <c r="E6" s="46"/>
      <c r="F6" s="46"/>
      <c r="G6" s="47"/>
      <c r="H6" s="47"/>
      <c r="I6" s="48"/>
    </row>
    <row r="7" spans="1:9" x14ac:dyDescent="0.25">
      <c r="A7" s="11" t="s">
        <v>61</v>
      </c>
      <c r="B7" s="8" t="s">
        <v>62</v>
      </c>
      <c r="C7" s="9" t="s">
        <v>29</v>
      </c>
      <c r="D7" s="42" t="s">
        <v>156</v>
      </c>
      <c r="E7" s="46"/>
      <c r="F7" s="46"/>
      <c r="G7" s="47"/>
      <c r="H7" s="47"/>
      <c r="I7" s="48"/>
    </row>
    <row r="8" spans="1:9" x14ac:dyDescent="0.25">
      <c r="A8" s="7" t="s">
        <v>59</v>
      </c>
      <c r="B8" s="8" t="s">
        <v>4</v>
      </c>
      <c r="C8" s="9" t="s">
        <v>160</v>
      </c>
      <c r="D8" s="39">
        <v>1</v>
      </c>
      <c r="E8" s="46"/>
      <c r="F8" s="46"/>
      <c r="G8" s="47"/>
      <c r="H8" s="47"/>
      <c r="I8" s="48"/>
    </row>
    <row r="9" spans="1:9" x14ac:dyDescent="0.25">
      <c r="A9" s="7" t="s">
        <v>60</v>
      </c>
      <c r="B9" s="12" t="s">
        <v>5</v>
      </c>
      <c r="C9" s="9" t="s">
        <v>160</v>
      </c>
      <c r="D9" s="39">
        <v>1</v>
      </c>
      <c r="E9" s="46"/>
      <c r="F9" s="46"/>
      <c r="G9" s="47"/>
      <c r="H9" s="47"/>
      <c r="I9" s="48"/>
    </row>
    <row r="10" spans="1:9" x14ac:dyDescent="0.25">
      <c r="A10" s="7" t="s">
        <v>161</v>
      </c>
      <c r="B10" s="8" t="s">
        <v>6</v>
      </c>
      <c r="C10" s="9" t="s">
        <v>28</v>
      </c>
      <c r="D10" s="39">
        <v>1</v>
      </c>
      <c r="E10" s="46"/>
      <c r="F10" s="46"/>
      <c r="G10" s="47"/>
      <c r="H10" s="47"/>
      <c r="I10" s="48"/>
    </row>
    <row r="11" spans="1:9" s="3" customFormat="1" ht="15.75" hidden="1" x14ac:dyDescent="0.25">
      <c r="A11" s="75" t="s">
        <v>18</v>
      </c>
      <c r="B11" s="76"/>
      <c r="C11" s="76"/>
      <c r="D11" s="77"/>
      <c r="E11" s="49"/>
      <c r="F11" s="49"/>
      <c r="G11" s="50"/>
      <c r="H11" s="50"/>
      <c r="I11" s="51"/>
    </row>
    <row r="12" spans="1:9" s="3" customFormat="1" ht="18" hidden="1" x14ac:dyDescent="0.25">
      <c r="A12" s="31" t="s">
        <v>34</v>
      </c>
      <c r="B12" s="32" t="s">
        <v>11</v>
      </c>
      <c r="C12" s="33" t="s">
        <v>28</v>
      </c>
      <c r="D12" s="34">
        <v>100</v>
      </c>
      <c r="E12" s="49"/>
      <c r="F12" s="49"/>
      <c r="G12" s="50"/>
      <c r="H12" s="50"/>
      <c r="I12" s="51"/>
    </row>
    <row r="13" spans="1:9" s="3" customFormat="1" ht="14.25" hidden="1" customHeight="1" x14ac:dyDescent="0.25">
      <c r="A13" s="35" t="s">
        <v>32</v>
      </c>
      <c r="B13" s="36" t="s">
        <v>26</v>
      </c>
      <c r="C13" s="33" t="s">
        <v>29</v>
      </c>
      <c r="D13" s="34">
        <v>5</v>
      </c>
      <c r="E13" s="49"/>
      <c r="F13" s="69"/>
      <c r="G13" s="70"/>
      <c r="H13" s="70"/>
      <c r="I13" s="71"/>
    </row>
    <row r="14" spans="1:9" s="3" customFormat="1" hidden="1" x14ac:dyDescent="0.25">
      <c r="A14" s="35" t="s">
        <v>31</v>
      </c>
      <c r="B14" s="36" t="s">
        <v>25</v>
      </c>
      <c r="C14" s="33" t="s">
        <v>33</v>
      </c>
      <c r="D14" s="34">
        <v>20</v>
      </c>
      <c r="E14" s="49"/>
      <c r="F14" s="69"/>
      <c r="G14" s="70"/>
      <c r="H14" s="70"/>
      <c r="I14" s="71"/>
    </row>
    <row r="15" spans="1:9" s="3" customFormat="1" ht="14.25" hidden="1" customHeight="1" x14ac:dyDescent="0.25">
      <c r="A15" s="35" t="s">
        <v>19</v>
      </c>
      <c r="B15" s="36" t="s">
        <v>24</v>
      </c>
      <c r="C15" s="33" t="s">
        <v>46</v>
      </c>
      <c r="D15" s="34">
        <v>18600</v>
      </c>
      <c r="E15" s="49"/>
      <c r="F15" s="69"/>
      <c r="G15" s="70"/>
      <c r="H15" s="70"/>
      <c r="I15" s="71"/>
    </row>
    <row r="16" spans="1:9" s="3" customFormat="1" hidden="1" x14ac:dyDescent="0.25">
      <c r="A16" s="35" t="s">
        <v>20</v>
      </c>
      <c r="B16" s="36" t="s">
        <v>53</v>
      </c>
      <c r="C16" s="37" t="s">
        <v>21</v>
      </c>
      <c r="D16" s="34">
        <v>1200</v>
      </c>
      <c r="E16" s="49"/>
      <c r="F16" s="69"/>
      <c r="G16" s="70"/>
      <c r="H16" s="70"/>
      <c r="I16" s="71"/>
    </row>
    <row r="17" spans="1:9" s="3" customFormat="1" hidden="1" x14ac:dyDescent="0.25">
      <c r="A17" s="35" t="s">
        <v>22</v>
      </c>
      <c r="B17" s="36" t="s">
        <v>52</v>
      </c>
      <c r="C17" s="33" t="s">
        <v>21</v>
      </c>
      <c r="D17" s="34">
        <v>308</v>
      </c>
      <c r="E17" s="49"/>
      <c r="F17" s="49"/>
      <c r="G17" s="50"/>
      <c r="H17" s="50"/>
      <c r="I17" s="51"/>
    </row>
    <row r="18" spans="1:9" s="3" customFormat="1" hidden="1" x14ac:dyDescent="0.25">
      <c r="A18" s="35" t="s">
        <v>23</v>
      </c>
      <c r="B18" s="36" t="s">
        <v>54</v>
      </c>
      <c r="C18" s="33" t="s">
        <v>30</v>
      </c>
      <c r="D18" s="38">
        <v>0.25</v>
      </c>
      <c r="E18" s="49"/>
      <c r="F18" s="49"/>
      <c r="G18" s="50"/>
      <c r="H18" s="50"/>
      <c r="I18" s="51"/>
    </row>
    <row r="19" spans="1:9" s="3" customFormat="1" hidden="1" x14ac:dyDescent="0.25">
      <c r="A19" s="35" t="s">
        <v>39</v>
      </c>
      <c r="B19" s="36" t="s">
        <v>49</v>
      </c>
      <c r="C19" s="33" t="s">
        <v>29</v>
      </c>
      <c r="D19" s="34">
        <v>0.95</v>
      </c>
      <c r="E19" s="49"/>
      <c r="F19" s="49"/>
      <c r="G19" s="50"/>
      <c r="H19" s="50"/>
      <c r="I19" s="51"/>
    </row>
    <row r="20" spans="1:9" s="3" customFormat="1" hidden="1" x14ac:dyDescent="0.25">
      <c r="A20" s="35" t="s">
        <v>55</v>
      </c>
      <c r="B20" s="36" t="s">
        <v>56</v>
      </c>
      <c r="C20" s="33" t="s">
        <v>47</v>
      </c>
      <c r="D20" s="34">
        <v>45</v>
      </c>
      <c r="E20" s="49"/>
      <c r="F20" s="49"/>
      <c r="G20" s="50"/>
      <c r="H20" s="50"/>
      <c r="I20" s="51"/>
    </row>
    <row r="21" spans="1:9" s="3" customFormat="1" ht="15.75" x14ac:dyDescent="0.25">
      <c r="A21" s="78" t="s">
        <v>157</v>
      </c>
      <c r="B21" s="78"/>
      <c r="C21" s="78"/>
      <c r="D21" s="78"/>
      <c r="E21" s="49"/>
      <c r="F21" s="67"/>
      <c r="G21" s="68"/>
      <c r="H21" s="68"/>
      <c r="I21" s="51"/>
    </row>
    <row r="22" spans="1:9" s="3" customFormat="1" x14ac:dyDescent="0.25">
      <c r="A22" s="13" t="s">
        <v>35</v>
      </c>
      <c r="B22" s="14" t="s">
        <v>29</v>
      </c>
      <c r="C22" s="9" t="s">
        <v>45</v>
      </c>
      <c r="D22" s="10">
        <f ca="1">VLOOKUP($D$5,VHC_Data!$B$2:$L$122,2,FALSE)</f>
        <v>2.6</v>
      </c>
      <c r="E22" s="49"/>
      <c r="F22" s="49"/>
      <c r="G22" s="50"/>
      <c r="H22" s="50"/>
      <c r="I22" s="51"/>
    </row>
    <row r="23" spans="1:9" s="3" customFormat="1" x14ac:dyDescent="0.25">
      <c r="A23" s="13" t="s">
        <v>217</v>
      </c>
      <c r="B23" s="14" t="s">
        <v>29</v>
      </c>
      <c r="C23" s="9" t="s">
        <v>45</v>
      </c>
      <c r="D23" s="10">
        <f ca="1">VLOOKUP($D$5,VHC_Data!$B$2:$L$122,3,FALSE)</f>
        <v>0</v>
      </c>
      <c r="E23" s="49"/>
      <c r="F23" s="49"/>
      <c r="G23" s="50"/>
      <c r="H23" s="50"/>
      <c r="I23" s="51"/>
    </row>
    <row r="24" spans="1:9" s="3" customFormat="1" x14ac:dyDescent="0.25">
      <c r="A24" s="13" t="s">
        <v>218</v>
      </c>
      <c r="B24" s="14" t="s">
        <v>29</v>
      </c>
      <c r="C24" s="9" t="s">
        <v>45</v>
      </c>
      <c r="D24" s="10">
        <f ca="1">VLOOKUP($D$5,VHC_Data!$B$2:$L$122,4,FALSE)</f>
        <v>0</v>
      </c>
      <c r="E24" s="49"/>
      <c r="F24" s="49"/>
      <c r="G24" s="50"/>
      <c r="H24" s="50"/>
      <c r="I24" s="51"/>
    </row>
    <row r="25" spans="1:9" s="3" customFormat="1" x14ac:dyDescent="0.25">
      <c r="A25" s="13" t="s">
        <v>219</v>
      </c>
      <c r="B25" s="14" t="s">
        <v>29</v>
      </c>
      <c r="C25" s="9" t="s">
        <v>45</v>
      </c>
      <c r="D25" s="10">
        <f ca="1">VLOOKUP($D$5,VHC_Data!$B$2:$L$122,5,FALSE)</f>
        <v>0</v>
      </c>
      <c r="E25" s="49"/>
      <c r="F25" s="49"/>
      <c r="G25" s="50"/>
      <c r="H25" s="50"/>
      <c r="I25" s="51"/>
    </row>
    <row r="26" spans="1:9" s="3" customFormat="1" hidden="1" x14ac:dyDescent="0.25">
      <c r="A26" s="13" t="s">
        <v>222</v>
      </c>
      <c r="B26" s="14" t="s">
        <v>29</v>
      </c>
      <c r="C26" s="14" t="s">
        <v>29</v>
      </c>
      <c r="D26" s="10">
        <f ca="1">IF(D6="Remnant",VLOOKUP($D$5,VHC_Data!$B$2:$L$122,8,FALSE),VLOOKUP($D$5,VHC_Data!$B$2:$L$122,9,FALSE))</f>
        <v>1</v>
      </c>
      <c r="E26" s="49"/>
      <c r="F26" s="49"/>
      <c r="G26" s="50"/>
      <c r="H26" s="50"/>
      <c r="I26" s="51"/>
    </row>
    <row r="27" spans="1:9" s="3" customFormat="1" hidden="1" x14ac:dyDescent="0.25">
      <c r="A27" s="7" t="s">
        <v>59</v>
      </c>
      <c r="B27" s="8" t="s">
        <v>4</v>
      </c>
      <c r="C27" s="9" t="s">
        <v>27</v>
      </c>
      <c r="D27" s="10">
        <f ca="1">IF(D7="Upslope",0,D8)</f>
        <v>0</v>
      </c>
      <c r="E27" s="49"/>
      <c r="F27" s="49"/>
      <c r="G27" s="50"/>
      <c r="H27" s="50"/>
      <c r="I27" s="51"/>
    </row>
    <row r="28" spans="1:9" s="3" customFormat="1" hidden="1" x14ac:dyDescent="0.25">
      <c r="A28" s="16" t="s">
        <v>57</v>
      </c>
      <c r="B28" s="17" t="s">
        <v>1</v>
      </c>
      <c r="C28" s="18" t="s">
        <v>28</v>
      </c>
      <c r="D28" s="10">
        <f ca="1">VegHeight(D5)</f>
        <v>0</v>
      </c>
      <c r="E28" s="49"/>
      <c r="F28" s="49"/>
      <c r="G28" s="50"/>
      <c r="H28" s="50"/>
      <c r="I28" s="51"/>
    </row>
    <row r="29" spans="1:9" s="3" customFormat="1" x14ac:dyDescent="0.25">
      <c r="A29" s="19" t="s">
        <v>221</v>
      </c>
      <c r="B29" s="8" t="s">
        <v>2</v>
      </c>
      <c r="C29" s="9" t="s">
        <v>45</v>
      </c>
      <c r="D29" s="10">
        <f ca="1">W(D5)</f>
        <v>12</v>
      </c>
      <c r="E29" s="49"/>
      <c r="F29" s="49"/>
      <c r="G29" s="50"/>
      <c r="H29" s="50"/>
      <c r="I29" s="51"/>
    </row>
    <row r="30" spans="1:9" s="3" customFormat="1" x14ac:dyDescent="0.25">
      <c r="A30" s="19" t="s">
        <v>220</v>
      </c>
      <c r="B30" s="8" t="s">
        <v>3</v>
      </c>
      <c r="C30" s="9" t="s">
        <v>45</v>
      </c>
      <c r="D30" s="10">
        <f ca="1">littleW(D5)</f>
        <v>2.6</v>
      </c>
      <c r="E30" s="49"/>
      <c r="F30" s="49"/>
      <c r="G30" s="50"/>
      <c r="H30" s="50"/>
      <c r="I30" s="51"/>
    </row>
    <row r="31" spans="1:9" s="3" customFormat="1" hidden="1" x14ac:dyDescent="0.25">
      <c r="A31" s="13" t="s">
        <v>48</v>
      </c>
      <c r="B31" s="8" t="s">
        <v>8</v>
      </c>
      <c r="C31" s="9" t="s">
        <v>47</v>
      </c>
      <c r="D31" s="20">
        <f ca="1">IF(D26&gt;1,0,RateofSpread(D5,D4,D28,D13,D14,D20))</f>
        <v>0</v>
      </c>
      <c r="E31" s="49"/>
      <c r="F31" s="49"/>
      <c r="G31" s="50"/>
      <c r="H31" s="50"/>
      <c r="I31" s="51"/>
    </row>
    <row r="32" spans="1:9" s="3" customFormat="1" ht="18" hidden="1" x14ac:dyDescent="0.25">
      <c r="A32" s="13" t="s">
        <v>38</v>
      </c>
      <c r="B32" s="8" t="s">
        <v>9</v>
      </c>
      <c r="C32" s="27" t="s">
        <v>47</v>
      </c>
      <c r="D32" s="25">
        <f ca="1">IF(D26&gt;1,0,Rslope(D5,D4,D28,D13,D14,D20,D27))</f>
        <v>0</v>
      </c>
      <c r="E32" s="46"/>
      <c r="F32" s="49"/>
      <c r="G32" s="50"/>
      <c r="H32" s="50"/>
      <c r="I32" s="51"/>
    </row>
    <row r="33" spans="1:9" s="3" customFormat="1" x14ac:dyDescent="0.25">
      <c r="A33" s="13" t="s">
        <v>162</v>
      </c>
      <c r="B33" s="8" t="s">
        <v>10</v>
      </c>
      <c r="C33" s="27" t="s">
        <v>37</v>
      </c>
      <c r="D33" s="30">
        <f ca="1">IF(D26&gt;1,0,I(D5,D4,D28,D13,D14,D20,D27,D15))</f>
        <v>0</v>
      </c>
      <c r="E33" s="46"/>
      <c r="F33" s="49"/>
      <c r="G33" s="50"/>
      <c r="H33" s="50"/>
      <c r="I33" s="51"/>
    </row>
    <row r="34" spans="1:9" s="3" customFormat="1" ht="17.25" hidden="1" customHeight="1" x14ac:dyDescent="0.25">
      <c r="A34" s="13" t="s">
        <v>36</v>
      </c>
      <c r="B34" s="8" t="s">
        <v>7</v>
      </c>
      <c r="C34" s="27" t="s">
        <v>28</v>
      </c>
      <c r="D34" s="25">
        <f ca="1">IF(D26&gt;1,0,lf(D5,D4,D28,D13,D14,D20,D27,D15))</f>
        <v>1.44</v>
      </c>
      <c r="E34" s="46"/>
      <c r="F34" s="49"/>
      <c r="G34" s="50"/>
      <c r="H34" s="50"/>
      <c r="I34" s="51"/>
    </row>
    <row r="35" spans="1:9" s="3" customFormat="1" hidden="1" x14ac:dyDescent="0.25">
      <c r="A35" s="13" t="s">
        <v>39</v>
      </c>
      <c r="B35" s="8" t="s">
        <v>15</v>
      </c>
      <c r="C35" s="27" t="s">
        <v>29</v>
      </c>
      <c r="D35" s="25">
        <f ca="1">IF(D26&gt;1,0,E(D19,D16))</f>
        <v>111.69446399999998</v>
      </c>
      <c r="E35" s="46"/>
      <c r="F35" s="49"/>
      <c r="G35" s="50"/>
      <c r="H35" s="50"/>
      <c r="I35" s="51"/>
    </row>
    <row r="36" spans="1:9" s="3" customFormat="1" hidden="1" x14ac:dyDescent="0.25">
      <c r="A36" s="13" t="s">
        <v>41</v>
      </c>
      <c r="B36" s="12" t="s">
        <v>51</v>
      </c>
      <c r="C36" s="27" t="s">
        <v>27</v>
      </c>
      <c r="D36" s="30">
        <f ca="1">IF(D26&gt;1,0,A(D9))</f>
        <v>45.017452239990234</v>
      </c>
      <c r="E36" s="46"/>
      <c r="F36" s="49"/>
      <c r="G36" s="50"/>
      <c r="H36" s="50"/>
      <c r="I36" s="51"/>
    </row>
    <row r="37" spans="1:9" s="3" customFormat="1" hidden="1" x14ac:dyDescent="0.25">
      <c r="A37" s="13" t="s">
        <v>40</v>
      </c>
      <c r="B37" s="12" t="s">
        <v>16</v>
      </c>
      <c r="C37" s="27" t="s">
        <v>29</v>
      </c>
      <c r="D37" s="28">
        <f ca="1">IF(D26&gt;1,0,V(D36))</f>
        <v>0.71374308382796836</v>
      </c>
      <c r="E37" s="46"/>
      <c r="F37" s="49"/>
      <c r="G37" s="50"/>
      <c r="H37" s="50"/>
      <c r="I37" s="51"/>
    </row>
    <row r="38" spans="1:9" s="3" customFormat="1" hidden="1" x14ac:dyDescent="0.25">
      <c r="A38" s="13" t="s">
        <v>58</v>
      </c>
      <c r="B38" s="8" t="s">
        <v>12</v>
      </c>
      <c r="C38" s="15" t="s">
        <v>28</v>
      </c>
      <c r="D38" s="25">
        <f ca="1">IF(D26&gt;1,0,h(D36))</f>
        <v>0.49181687185261003</v>
      </c>
      <c r="E38" s="46"/>
      <c r="F38" s="49"/>
      <c r="G38" s="50"/>
      <c r="H38" s="50"/>
      <c r="I38" s="51"/>
    </row>
    <row r="39" spans="1:9" s="3" customFormat="1" hidden="1" x14ac:dyDescent="0.25">
      <c r="A39" s="13" t="s">
        <v>50</v>
      </c>
      <c r="B39" s="12" t="s">
        <v>17</v>
      </c>
      <c r="C39" s="27" t="s">
        <v>29</v>
      </c>
      <c r="D39" s="29">
        <f ca="1">IF(D26&gt;1,0,atm(D34,D36,D10,D17,D16,D18))</f>
        <v>0.90797124493825832</v>
      </c>
      <c r="E39" s="46"/>
      <c r="F39" s="49"/>
      <c r="G39" s="50"/>
      <c r="H39" s="50"/>
      <c r="I39" s="51"/>
    </row>
    <row r="40" spans="1:9" ht="17.25" x14ac:dyDescent="0.25">
      <c r="A40" s="13" t="s">
        <v>13</v>
      </c>
      <c r="B40" s="8" t="s">
        <v>14</v>
      </c>
      <c r="C40" s="27" t="s">
        <v>166</v>
      </c>
      <c r="D40" s="25">
        <f ca="1">IF(D26&gt;1,0,D35*D37*D39)</f>
        <v>72.384512886515409</v>
      </c>
      <c r="E40" s="46"/>
      <c r="F40" s="46"/>
      <c r="G40" s="47"/>
      <c r="H40" s="47"/>
      <c r="I40" s="48"/>
    </row>
    <row r="41" spans="1:9" x14ac:dyDescent="0.25">
      <c r="A41" s="13" t="s">
        <v>223</v>
      </c>
      <c r="B41" s="12" t="s">
        <v>163</v>
      </c>
      <c r="C41" s="27" t="s">
        <v>29</v>
      </c>
      <c r="D41" s="25" t="str">
        <f ca="1">IF(D26&gt;1,"BAL-LOW",BAL(D40))</f>
        <v>BAL FZ</v>
      </c>
      <c r="E41" s="46"/>
      <c r="F41" s="46"/>
      <c r="G41" s="47"/>
      <c r="H41" s="47"/>
      <c r="I41" s="48"/>
    </row>
    <row r="42" spans="1:9" ht="31.5" customHeight="1" x14ac:dyDescent="0.25">
      <c r="A42" s="72" t="s">
        <v>214</v>
      </c>
      <c r="B42" s="72"/>
      <c r="C42" s="72"/>
      <c r="D42" s="73"/>
      <c r="E42" s="46"/>
      <c r="F42" s="46"/>
      <c r="G42" s="47"/>
      <c r="H42" s="47"/>
      <c r="I42" s="48"/>
    </row>
    <row r="43" spans="1:9" x14ac:dyDescent="0.25">
      <c r="A43" s="43"/>
      <c r="B43" s="44"/>
      <c r="C43" s="60"/>
      <c r="D43" s="61"/>
      <c r="E43" s="46"/>
      <c r="F43" s="46"/>
      <c r="G43" s="47"/>
      <c r="H43" s="47"/>
      <c r="I43" s="48"/>
    </row>
    <row r="44" spans="1:9" ht="17.45" customHeight="1" x14ac:dyDescent="0.25">
      <c r="A44" s="46"/>
      <c r="B44" s="47"/>
      <c r="C44" s="58"/>
      <c r="D44" s="59"/>
      <c r="E44" s="46"/>
      <c r="F44" s="52"/>
      <c r="G44" s="47"/>
      <c r="H44" s="47"/>
      <c r="I44" s="48"/>
    </row>
    <row r="45" spans="1:9" x14ac:dyDescent="0.25">
      <c r="A45" s="46"/>
      <c r="B45" s="47"/>
      <c r="C45" s="58"/>
      <c r="D45" s="59"/>
      <c r="E45" s="46"/>
      <c r="F45" s="46"/>
      <c r="G45" s="47"/>
      <c r="H45" s="47"/>
      <c r="I45" s="48"/>
    </row>
    <row r="46" spans="1:9" x14ac:dyDescent="0.25">
      <c r="A46" s="53"/>
      <c r="B46" s="54"/>
      <c r="C46" s="62"/>
      <c r="D46" s="63"/>
      <c r="E46" s="53"/>
      <c r="F46" s="53"/>
      <c r="G46" s="54"/>
      <c r="H46" s="54"/>
      <c r="I46" s="55"/>
    </row>
    <row r="47" spans="1:9" x14ac:dyDescent="0.25">
      <c r="A47" s="26"/>
      <c r="B47" s="26"/>
      <c r="C47" s="56"/>
      <c r="D47" s="57"/>
    </row>
    <row r="52" spans="1:4" hidden="1" x14ac:dyDescent="0.25">
      <c r="A52" s="22" t="s">
        <v>215</v>
      </c>
      <c r="B52" t="s">
        <v>212</v>
      </c>
      <c r="C52" t="s">
        <v>213</v>
      </c>
      <c r="D52" s="2" t="s">
        <v>216</v>
      </c>
    </row>
    <row r="53" spans="1:4" hidden="1" x14ac:dyDescent="0.25">
      <c r="A53" t="s">
        <v>156</v>
      </c>
      <c r="B53" s="21">
        <v>1</v>
      </c>
      <c r="C53" s="21">
        <v>1</v>
      </c>
      <c r="D53" s="2" t="s">
        <v>176</v>
      </c>
    </row>
    <row r="54" spans="1:4" hidden="1" x14ac:dyDescent="0.25">
      <c r="A54" t="s">
        <v>63</v>
      </c>
      <c r="B54" s="21">
        <v>2</v>
      </c>
      <c r="C54" s="21">
        <v>2</v>
      </c>
      <c r="D54" s="2" t="s">
        <v>177</v>
      </c>
    </row>
    <row r="55" spans="1:4" hidden="1" x14ac:dyDescent="0.25">
      <c r="A55" s="2"/>
      <c r="B55" s="21">
        <v>3</v>
      </c>
      <c r="C55" s="21">
        <v>3</v>
      </c>
    </row>
    <row r="56" spans="1:4" hidden="1" x14ac:dyDescent="0.25">
      <c r="A56" s="2"/>
      <c r="B56" s="21">
        <v>4</v>
      </c>
      <c r="C56" s="21">
        <v>4</v>
      </c>
    </row>
    <row r="57" spans="1:4" hidden="1" x14ac:dyDescent="0.25">
      <c r="A57" s="2"/>
      <c r="B57" s="21">
        <v>5</v>
      </c>
      <c r="C57" s="21">
        <v>5</v>
      </c>
    </row>
    <row r="58" spans="1:4" hidden="1" x14ac:dyDescent="0.25">
      <c r="A58" s="2"/>
      <c r="B58" s="21">
        <v>6</v>
      </c>
      <c r="C58" s="21">
        <v>6</v>
      </c>
    </row>
    <row r="59" spans="1:4" hidden="1" x14ac:dyDescent="0.25">
      <c r="A59" s="2"/>
      <c r="B59" s="21">
        <v>7</v>
      </c>
      <c r="C59" s="21">
        <v>7</v>
      </c>
    </row>
    <row r="60" spans="1:4" hidden="1" x14ac:dyDescent="0.25">
      <c r="A60" s="2"/>
      <c r="B60" s="21">
        <v>8</v>
      </c>
      <c r="C60" s="21">
        <v>8</v>
      </c>
    </row>
    <row r="61" spans="1:4" hidden="1" x14ac:dyDescent="0.25">
      <c r="A61" s="2"/>
      <c r="B61" s="21">
        <v>9</v>
      </c>
      <c r="C61" s="21">
        <v>9</v>
      </c>
    </row>
    <row r="62" spans="1:4" hidden="1" x14ac:dyDescent="0.25">
      <c r="A62" s="2"/>
      <c r="B62" s="21">
        <v>10</v>
      </c>
      <c r="C62" s="21">
        <v>10</v>
      </c>
    </row>
    <row r="63" spans="1:4" hidden="1" x14ac:dyDescent="0.25">
      <c r="A63" s="2"/>
      <c r="B63" s="21">
        <v>11</v>
      </c>
      <c r="C63" s="21">
        <v>11</v>
      </c>
    </row>
    <row r="64" spans="1:4" hidden="1" x14ac:dyDescent="0.25">
      <c r="A64" s="2"/>
      <c r="B64" s="21">
        <v>12</v>
      </c>
      <c r="C64" s="21">
        <v>12</v>
      </c>
    </row>
    <row r="65" spans="1:3" hidden="1" x14ac:dyDescent="0.25">
      <c r="A65" s="2"/>
      <c r="B65" s="21">
        <v>13</v>
      </c>
      <c r="C65" s="21">
        <v>13</v>
      </c>
    </row>
    <row r="66" spans="1:3" hidden="1" x14ac:dyDescent="0.25">
      <c r="A66" s="2"/>
      <c r="B66" s="21">
        <v>14</v>
      </c>
      <c r="C66" s="21">
        <v>14</v>
      </c>
    </row>
    <row r="67" spans="1:3" hidden="1" x14ac:dyDescent="0.25">
      <c r="A67" s="2"/>
      <c r="B67" s="21">
        <v>15</v>
      </c>
      <c r="C67" s="21">
        <v>15</v>
      </c>
    </row>
    <row r="68" spans="1:3" hidden="1" x14ac:dyDescent="0.25">
      <c r="A68" s="2"/>
      <c r="B68" s="21">
        <v>16</v>
      </c>
      <c r="C68"/>
    </row>
    <row r="69" spans="1:3" hidden="1" x14ac:dyDescent="0.25">
      <c r="A69" s="2"/>
      <c r="B69" s="21">
        <v>17</v>
      </c>
      <c r="C69"/>
    </row>
    <row r="70" spans="1:3" hidden="1" x14ac:dyDescent="0.25">
      <c r="A70" s="2"/>
      <c r="B70" s="21">
        <v>18</v>
      </c>
      <c r="C70"/>
    </row>
    <row r="71" spans="1:3" hidden="1" x14ac:dyDescent="0.25">
      <c r="A71" s="2"/>
      <c r="B71" s="21">
        <v>19</v>
      </c>
      <c r="C71"/>
    </row>
    <row r="72" spans="1:3" hidden="1" x14ac:dyDescent="0.25">
      <c r="A72" s="2"/>
      <c r="B72" s="21">
        <v>20</v>
      </c>
      <c r="C72"/>
    </row>
    <row r="73" spans="1:3" hidden="1" x14ac:dyDescent="0.25"/>
  </sheetData>
  <sheetProtection algorithmName="SHA-512" hashValue="a4HE4JHsWUYM/uEqfkuv1tyz96PzpwACEvQT6I5CF9fTOT3+0f+Gg+G0z+3hVH09S/CqimIkqlBXDHHhAMIvsw==" saltValue="n5csc3cr9yRv7nNaKhoxuw==" spinCount="100000" sheet="1" selectLockedCells="1"/>
  <mergeCells count="7">
    <mergeCell ref="F21:H21"/>
    <mergeCell ref="F13:I16"/>
    <mergeCell ref="A42:D42"/>
    <mergeCell ref="A1:D1"/>
    <mergeCell ref="A11:D11"/>
    <mergeCell ref="A3:D3"/>
    <mergeCell ref="A21:D21"/>
  </mergeCells>
  <dataValidations xWindow="778" yWindow="212" count="8">
    <dataValidation type="list" allowBlank="1" showInputMessage="1" showErrorMessage="1" sqref="A44" xr:uid="{00000000-0002-0000-0000-000000000000}">
      <formula1>VT</formula1>
    </dataValidation>
    <dataValidation type="decimal" allowBlank="1" showErrorMessage="1" errorTitle="FDI Value" error="FDI Value must be between 0 and 100." promptTitle="FDI Value" prompt="Please enter a Fire Danger Index value between 0 and 100 for the identified area or region within the identified area. For heath, shrub and scrub vegetation a nominal value of 45 (km/h) is used for wind speed to determine rate of spread." sqref="D4" xr:uid="{00000000-0002-0000-0000-000001000000}">
      <formula1>0</formula1>
      <formula2>100</formula2>
    </dataValidation>
    <dataValidation type="decimal" allowBlank="1" showErrorMessage="1" errorTitle="Effective Slope" error="Please enter an effective slope under the hazardous vegetation between 0 and 30 degrees. Where slope under the classified vegetation is upslope of the development, enter a value of 0. Please retry." promptTitle="Effective slope under veg" prompt="Please enter an effective slope under the hazardous vegetation  between 0 and 30 degrees. Where slope under the classified vegetation is upslope of the development, enter a value of 0." sqref="D27" xr:uid="{00000000-0002-0000-0000-000002000000}">
      <formula1>0</formula1>
      <formula2>30</formula2>
    </dataValidation>
    <dataValidation type="decimal" operator="greaterThanOrEqual" allowBlank="1" showErrorMessage="1" errorTitle="Distance from site to veg" error="Distance between the site and the classified vegetation must be greater than 0 and entered in metres. Please retry." promptTitle="Distance from site to veg" prompt="Please enter a distance in metres between the edge of the site or building, to the classified vegetation. To determine the edge of the site or building please refer to Section 2.2.4 of AS 3959-2009." sqref="D10" xr:uid="{00000000-0002-0000-0000-000003000000}">
      <formula1>0</formula1>
    </dataValidation>
    <dataValidation type="list" allowBlank="1" showErrorMessage="1" errorTitle="Vegetation Type" error="You must select whether the VHC is remnant or non-remnant vegetation. Please retry." promptTitle="Vegetation Type" prompt="Please select a vegetation type from the drop down menu." sqref="D6" xr:uid="{00000000-0002-0000-0000-000004000000}">
      <formula1>$D$53:$D$54</formula1>
    </dataValidation>
    <dataValidation type="list" showErrorMessage="1" errorTitle="Vegetation Type" error="You can only select  a vegetation type from the drop down menu. Please retry." promptTitle="Vegetation Type" prompt="Please select a vegetation type from the drop down menu." sqref="D7" xr:uid="{00000000-0002-0000-0000-000005000000}">
      <formula1>Slopes</formula1>
    </dataValidation>
    <dataValidation type="list" allowBlank="1" showDropDown="1" showErrorMessage="1" errorTitle="Effective Slope" error="Enter and effective slope under the hazardous vegetation between 1 and 20 degrees for Downslopes and 1 and 15 degrees for Upslopes." promptTitle="Effective slope under veg" prompt="Please enter an effective slope under the hazardous vegetation  between 0 and 30 degrees. Where slope under the classified vegetation is upslope of the development, enter a value of 0." sqref="D8" xr:uid="{00000000-0002-0000-0000-000006000000}">
      <formula1>INDIRECT($D$7)</formula1>
    </dataValidation>
    <dataValidation type="list" allowBlank="1" showErrorMessage="1" errorTitle="Slope between site and veg" error="Enter and slope between the site and the hazardous vegetation between 1 and 20 degrees for Downslopes and 1 and 15 degrees for Upslopes." promptTitle="Slope between site and veg" prompt="Please enter a  value between 0 and 30 degrees for the slope between the site and the hazardous vegetation." sqref="D9" xr:uid="{00000000-0002-0000-0000-000007000000}">
      <formula1>INDIRECT($D$7)</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Button 6">
              <controlPr defaultSize="0" print="0" autoFill="0" autoPict="0" macro="[0]!Module2.BAL_Click">
                <anchor moveWithCells="1">
                  <from>
                    <xdr:col>3</xdr:col>
                    <xdr:colOff>9525</xdr:colOff>
                    <xdr:row>41</xdr:row>
                    <xdr:rowOff>371475</xdr:rowOff>
                  </from>
                  <to>
                    <xdr:col>3</xdr:col>
                    <xdr:colOff>2800350</xdr:colOff>
                    <xdr:row>43</xdr:row>
                    <xdr:rowOff>114300</xdr:rowOff>
                  </to>
                </anchor>
              </controlPr>
            </control>
          </mc:Choice>
        </mc:AlternateContent>
        <mc:AlternateContent xmlns:mc="http://schemas.openxmlformats.org/markup-compatibility/2006">
          <mc:Choice Requires="x14">
            <control shapeId="1045" r:id="rId5" name="Button 21">
              <controlPr defaultSize="0" print="0" autoFill="0" autoPict="0" macro="[0]!Copy_Data">
                <anchor moveWithCells="1">
                  <from>
                    <xdr:col>2</xdr:col>
                    <xdr:colOff>714375</xdr:colOff>
                    <xdr:row>44</xdr:row>
                    <xdr:rowOff>9525</xdr:rowOff>
                  </from>
                  <to>
                    <xdr:col>3</xdr:col>
                    <xdr:colOff>2819400</xdr:colOff>
                    <xdr:row>45</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78" yWindow="212" count="1">
        <x14:dataValidation type="list" allowBlank="1" showErrorMessage="1" errorTitle="Vegetation Type" error="You can only select  a vegetation type from the drop down menu. Please retry." promptTitle="Vegetation Type" prompt="Please select a vegetation type from the drop down menu." xr:uid="{00000000-0002-0000-0000-000008000000}">
          <x14:formula1>
            <xm:f>VHC_Data!$B$3:$B$122</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22"/>
  <sheetViews>
    <sheetView topLeftCell="A82" workbookViewId="0">
      <selection sqref="A1:XFD122"/>
    </sheetView>
  </sheetViews>
  <sheetFormatPr defaultRowHeight="15" x14ac:dyDescent="0.25"/>
  <cols>
    <col min="1" max="1" width="9" style="2"/>
    <col min="2" max="2" width="104.5703125" customWidth="1"/>
    <col min="3" max="3" width="10.85546875" style="2" customWidth="1"/>
    <col min="4" max="4" width="12" style="2" customWidth="1"/>
    <col min="5" max="6" width="11.28515625" style="2" customWidth="1"/>
    <col min="7" max="7" width="14.85546875" style="2" customWidth="1"/>
    <col min="8" max="8" width="18.140625" style="2" customWidth="1"/>
    <col min="9" max="9" width="11.85546875" style="2" customWidth="1"/>
    <col min="10" max="10" width="14.140625" style="2" customWidth="1"/>
    <col min="11" max="11" width="11.140625" style="2" customWidth="1"/>
    <col min="12" max="12" width="15.42578125" style="2" customWidth="1"/>
  </cols>
  <sheetData>
    <row r="1" spans="1:12" s="64" customFormat="1" x14ac:dyDescent="0.25">
      <c r="A1" s="81" t="s">
        <v>182</v>
      </c>
      <c r="B1" s="82"/>
      <c r="C1" s="80" t="s">
        <v>179</v>
      </c>
      <c r="D1" s="80"/>
      <c r="E1" s="80"/>
      <c r="F1" s="80"/>
      <c r="G1" s="80"/>
      <c r="H1" s="80"/>
      <c r="I1" s="79" t="s">
        <v>180</v>
      </c>
      <c r="J1" s="79"/>
      <c r="K1" s="79" t="s">
        <v>181</v>
      </c>
      <c r="L1" s="79"/>
    </row>
    <row r="2" spans="1:12" s="64" customFormat="1" x14ac:dyDescent="0.25">
      <c r="A2" s="65" t="s">
        <v>168</v>
      </c>
      <c r="B2" s="66" t="s">
        <v>169</v>
      </c>
      <c r="C2" s="65" t="s">
        <v>170</v>
      </c>
      <c r="D2" s="65" t="s">
        <v>171</v>
      </c>
      <c r="E2" s="65" t="s">
        <v>172</v>
      </c>
      <c r="F2" s="65" t="s">
        <v>173</v>
      </c>
      <c r="G2" s="65" t="s">
        <v>174</v>
      </c>
      <c r="H2" s="65" t="s">
        <v>175</v>
      </c>
      <c r="I2" s="65" t="s">
        <v>176</v>
      </c>
      <c r="J2" s="65" t="s">
        <v>177</v>
      </c>
      <c r="K2" s="65" t="s">
        <v>176</v>
      </c>
      <c r="L2" s="65" t="s">
        <v>178</v>
      </c>
    </row>
    <row r="3" spans="1:12" s="64" customFormat="1" x14ac:dyDescent="0.25">
      <c r="A3" s="24">
        <v>1.1000000000000001</v>
      </c>
      <c r="B3" s="23" t="s">
        <v>64</v>
      </c>
      <c r="C3" s="10">
        <v>2.6</v>
      </c>
      <c r="D3" s="10">
        <v>0</v>
      </c>
      <c r="E3" s="10">
        <v>0</v>
      </c>
      <c r="F3" s="10">
        <v>0</v>
      </c>
      <c r="G3" s="10">
        <f>SUM(C3:F3)</f>
        <v>2.6</v>
      </c>
      <c r="H3" s="10">
        <v>12</v>
      </c>
      <c r="I3" s="10">
        <v>3</v>
      </c>
      <c r="J3" s="10">
        <v>1</v>
      </c>
      <c r="K3" s="10">
        <v>2</v>
      </c>
      <c r="L3" s="10">
        <v>1</v>
      </c>
    </row>
    <row r="4" spans="1:12" s="64" customFormat="1" x14ac:dyDescent="0.25">
      <c r="A4" s="24">
        <v>2.1</v>
      </c>
      <c r="B4" s="23" t="s">
        <v>65</v>
      </c>
      <c r="C4" s="10">
        <v>3.5</v>
      </c>
      <c r="D4" s="10">
        <v>0</v>
      </c>
      <c r="E4" s="10">
        <v>0</v>
      </c>
      <c r="F4" s="10">
        <v>0</v>
      </c>
      <c r="G4" s="10">
        <f t="shared" ref="G4:G67" si="0">SUM(C4:F4)</f>
        <v>3.5</v>
      </c>
      <c r="H4" s="10">
        <v>12</v>
      </c>
      <c r="I4" s="10">
        <v>3</v>
      </c>
      <c r="J4" s="10">
        <v>1</v>
      </c>
      <c r="K4" s="10">
        <v>2</v>
      </c>
      <c r="L4" s="10">
        <v>1</v>
      </c>
    </row>
    <row r="5" spans="1:12" s="64" customFormat="1" x14ac:dyDescent="0.25">
      <c r="A5" s="24">
        <v>3.1</v>
      </c>
      <c r="B5" s="23" t="s">
        <v>66</v>
      </c>
      <c r="C5" s="10">
        <v>4.5</v>
      </c>
      <c r="D5" s="10">
        <v>0</v>
      </c>
      <c r="E5" s="10">
        <v>0</v>
      </c>
      <c r="F5" s="10">
        <v>0</v>
      </c>
      <c r="G5" s="10">
        <f t="shared" si="0"/>
        <v>4.5</v>
      </c>
      <c r="H5" s="10">
        <v>12</v>
      </c>
      <c r="I5" s="10">
        <v>3</v>
      </c>
      <c r="J5" s="10">
        <v>1</v>
      </c>
      <c r="K5" s="10">
        <v>2</v>
      </c>
      <c r="L5" s="10">
        <v>1</v>
      </c>
    </row>
    <row r="6" spans="1:12" s="64" customFormat="1" x14ac:dyDescent="0.25">
      <c r="A6" s="24">
        <v>3.3</v>
      </c>
      <c r="B6" s="23" t="s">
        <v>67</v>
      </c>
      <c r="C6" s="10">
        <v>4.4000000000000004</v>
      </c>
      <c r="D6" s="10">
        <v>0</v>
      </c>
      <c r="E6" s="10">
        <v>0</v>
      </c>
      <c r="F6" s="10">
        <v>0</v>
      </c>
      <c r="G6" s="10">
        <f t="shared" si="0"/>
        <v>4.4000000000000004</v>
      </c>
      <c r="H6" s="10">
        <v>12</v>
      </c>
      <c r="I6" s="10">
        <v>3</v>
      </c>
      <c r="J6" s="10">
        <v>1</v>
      </c>
      <c r="K6" s="10">
        <v>2</v>
      </c>
      <c r="L6" s="10">
        <v>1</v>
      </c>
    </row>
    <row r="7" spans="1:12" s="64" customFormat="1" x14ac:dyDescent="0.25">
      <c r="A7" s="24">
        <v>4.0999999999999996</v>
      </c>
      <c r="B7" s="23" t="s">
        <v>189</v>
      </c>
      <c r="C7" s="10">
        <v>4.5</v>
      </c>
      <c r="D7" s="10">
        <v>0</v>
      </c>
      <c r="E7" s="10">
        <v>0</v>
      </c>
      <c r="F7" s="10">
        <v>0</v>
      </c>
      <c r="G7" s="10">
        <f t="shared" si="0"/>
        <v>4.5</v>
      </c>
      <c r="H7" s="10">
        <v>12</v>
      </c>
      <c r="I7" s="10">
        <v>3</v>
      </c>
      <c r="J7" s="10">
        <v>1</v>
      </c>
      <c r="K7" s="10">
        <v>2</v>
      </c>
      <c r="L7" s="10">
        <v>1</v>
      </c>
    </row>
    <row r="8" spans="1:12" s="64" customFormat="1" x14ac:dyDescent="0.25">
      <c r="A8" s="24">
        <v>5.0999999999999996</v>
      </c>
      <c r="B8" s="23" t="s">
        <v>68</v>
      </c>
      <c r="C8" s="10">
        <v>3.9</v>
      </c>
      <c r="D8" s="10">
        <v>0</v>
      </c>
      <c r="E8" s="10">
        <v>0</v>
      </c>
      <c r="F8" s="10">
        <v>0</v>
      </c>
      <c r="G8" s="10">
        <f t="shared" si="0"/>
        <v>3.9</v>
      </c>
      <c r="H8" s="10">
        <v>12</v>
      </c>
      <c r="I8" s="10">
        <v>3</v>
      </c>
      <c r="J8" s="10">
        <v>1</v>
      </c>
      <c r="K8" s="10">
        <v>2</v>
      </c>
      <c r="L8" s="10">
        <v>1</v>
      </c>
    </row>
    <row r="9" spans="1:12" s="64" customFormat="1" x14ac:dyDescent="0.25">
      <c r="A9" s="24">
        <v>5.2</v>
      </c>
      <c r="B9" s="23" t="s">
        <v>69</v>
      </c>
      <c r="C9" s="10">
        <v>3.9</v>
      </c>
      <c r="D9" s="10">
        <v>0</v>
      </c>
      <c r="E9" s="10">
        <v>0</v>
      </c>
      <c r="F9" s="10">
        <v>0</v>
      </c>
      <c r="G9" s="10">
        <f t="shared" si="0"/>
        <v>3.9</v>
      </c>
      <c r="H9" s="10">
        <v>12</v>
      </c>
      <c r="I9" s="10">
        <v>3</v>
      </c>
      <c r="J9" s="10">
        <v>1</v>
      </c>
      <c r="K9" s="10">
        <v>2</v>
      </c>
      <c r="L9" s="10">
        <v>1</v>
      </c>
    </row>
    <row r="10" spans="1:12" s="64" customFormat="1" x14ac:dyDescent="0.25">
      <c r="A10" s="24">
        <v>5.5</v>
      </c>
      <c r="B10" s="23" t="s">
        <v>70</v>
      </c>
      <c r="C10" s="10">
        <v>3.9</v>
      </c>
      <c r="D10" s="10">
        <v>0</v>
      </c>
      <c r="E10" s="10">
        <v>0</v>
      </c>
      <c r="F10" s="10">
        <v>0</v>
      </c>
      <c r="G10" s="10">
        <f t="shared" si="0"/>
        <v>3.9</v>
      </c>
      <c r="H10" s="10">
        <v>12</v>
      </c>
      <c r="I10" s="10">
        <v>3</v>
      </c>
      <c r="J10" s="10">
        <v>1</v>
      </c>
      <c r="K10" s="10">
        <v>2</v>
      </c>
      <c r="L10" s="10">
        <v>1</v>
      </c>
    </row>
    <row r="11" spans="1:12" s="64" customFormat="1" x14ac:dyDescent="0.25">
      <c r="A11" s="24">
        <v>6.1</v>
      </c>
      <c r="B11" s="23" t="s">
        <v>71</v>
      </c>
      <c r="C11" s="10">
        <v>3.9</v>
      </c>
      <c r="D11" s="10">
        <v>0</v>
      </c>
      <c r="E11" s="10">
        <v>0</v>
      </c>
      <c r="F11" s="10">
        <v>0</v>
      </c>
      <c r="G11" s="10">
        <f t="shared" si="0"/>
        <v>3.9</v>
      </c>
      <c r="H11" s="10">
        <v>12</v>
      </c>
      <c r="I11" s="10">
        <v>3</v>
      </c>
      <c r="J11" s="10">
        <v>1</v>
      </c>
      <c r="K11" s="10">
        <v>2</v>
      </c>
      <c r="L11" s="10">
        <v>1</v>
      </c>
    </row>
    <row r="12" spans="1:12" s="64" customFormat="1" x14ac:dyDescent="0.25">
      <c r="A12" s="24">
        <v>6.3</v>
      </c>
      <c r="B12" s="23" t="s">
        <v>72</v>
      </c>
      <c r="C12" s="10">
        <v>3.9</v>
      </c>
      <c r="D12" s="10">
        <v>0</v>
      </c>
      <c r="E12" s="10">
        <v>0</v>
      </c>
      <c r="F12" s="10">
        <v>0</v>
      </c>
      <c r="G12" s="10">
        <f t="shared" si="0"/>
        <v>3.9</v>
      </c>
      <c r="H12" s="10">
        <v>12</v>
      </c>
      <c r="I12" s="10">
        <v>3</v>
      </c>
      <c r="J12" s="10">
        <v>1</v>
      </c>
      <c r="K12" s="10">
        <v>2</v>
      </c>
      <c r="L12" s="10">
        <v>1</v>
      </c>
    </row>
    <row r="13" spans="1:12" s="64" customFormat="1" x14ac:dyDescent="0.25">
      <c r="A13" s="24">
        <v>7.1</v>
      </c>
      <c r="B13" s="23" t="s">
        <v>73</v>
      </c>
      <c r="C13" s="10">
        <v>6</v>
      </c>
      <c r="D13" s="10">
        <v>0</v>
      </c>
      <c r="E13" s="10">
        <v>0</v>
      </c>
      <c r="F13" s="10">
        <v>0</v>
      </c>
      <c r="G13" s="10">
        <f t="shared" si="0"/>
        <v>6</v>
      </c>
      <c r="H13" s="10">
        <v>12</v>
      </c>
      <c r="I13" s="10">
        <v>3</v>
      </c>
      <c r="J13" s="10">
        <v>1</v>
      </c>
      <c r="K13" s="10">
        <v>2</v>
      </c>
      <c r="L13" s="10">
        <v>1</v>
      </c>
    </row>
    <row r="14" spans="1:12" s="64" customFormat="1" x14ac:dyDescent="0.25">
      <c r="A14" s="24">
        <v>7.2</v>
      </c>
      <c r="B14" s="23" t="s">
        <v>74</v>
      </c>
      <c r="C14" s="10">
        <v>6</v>
      </c>
      <c r="D14" s="10">
        <v>0</v>
      </c>
      <c r="E14" s="10">
        <v>0</v>
      </c>
      <c r="F14" s="10">
        <v>0</v>
      </c>
      <c r="G14" s="10">
        <f t="shared" si="0"/>
        <v>6</v>
      </c>
      <c r="H14" s="10">
        <v>12</v>
      </c>
      <c r="I14" s="10">
        <v>3</v>
      </c>
      <c r="J14" s="10">
        <v>1</v>
      </c>
      <c r="K14" s="10">
        <v>2</v>
      </c>
      <c r="L14" s="10">
        <v>1</v>
      </c>
    </row>
    <row r="15" spans="1:12" s="64" customFormat="1" x14ac:dyDescent="0.25">
      <c r="A15" s="24">
        <v>8.1</v>
      </c>
      <c r="B15" s="23" t="s">
        <v>75</v>
      </c>
      <c r="C15" s="10">
        <v>28</v>
      </c>
      <c r="D15" s="10">
        <v>3</v>
      </c>
      <c r="E15" s="10">
        <v>2</v>
      </c>
      <c r="F15" s="10">
        <v>2</v>
      </c>
      <c r="G15" s="10">
        <f t="shared" si="0"/>
        <v>35</v>
      </c>
      <c r="H15" s="10">
        <v>35</v>
      </c>
      <c r="I15" s="10">
        <v>1</v>
      </c>
      <c r="J15" s="10">
        <v>1</v>
      </c>
      <c r="K15" s="10">
        <v>1</v>
      </c>
      <c r="L15" s="10">
        <v>1</v>
      </c>
    </row>
    <row r="16" spans="1:12" s="64" customFormat="1" x14ac:dyDescent="0.25">
      <c r="A16" s="24">
        <v>8.1999999999999993</v>
      </c>
      <c r="B16" s="23" t="s">
        <v>208</v>
      </c>
      <c r="C16" s="10">
        <v>18</v>
      </c>
      <c r="D16" s="10">
        <v>3.1</v>
      </c>
      <c r="E16" s="10">
        <v>1.7</v>
      </c>
      <c r="F16" s="10">
        <v>1</v>
      </c>
      <c r="G16" s="10">
        <f t="shared" si="0"/>
        <v>23.8</v>
      </c>
      <c r="H16" s="10">
        <v>23.8</v>
      </c>
      <c r="I16" s="10">
        <v>1</v>
      </c>
      <c r="J16" s="10">
        <v>1</v>
      </c>
      <c r="K16" s="10">
        <v>1</v>
      </c>
      <c r="L16" s="10">
        <v>1</v>
      </c>
    </row>
    <row r="17" spans="1:12" s="64" customFormat="1" x14ac:dyDescent="0.25">
      <c r="A17" s="24">
        <v>9.1</v>
      </c>
      <c r="B17" s="23" t="s">
        <v>76</v>
      </c>
      <c r="C17" s="10">
        <v>17.5</v>
      </c>
      <c r="D17" s="10">
        <v>3.5</v>
      </c>
      <c r="E17" s="10">
        <v>2.2000000000000002</v>
      </c>
      <c r="F17" s="10">
        <v>1</v>
      </c>
      <c r="G17" s="10">
        <f t="shared" si="0"/>
        <v>24.2</v>
      </c>
      <c r="H17" s="10">
        <v>24.2</v>
      </c>
      <c r="I17" s="10">
        <v>1</v>
      </c>
      <c r="J17" s="10">
        <v>1</v>
      </c>
      <c r="K17" s="10">
        <v>1</v>
      </c>
      <c r="L17" s="10">
        <v>1</v>
      </c>
    </row>
    <row r="18" spans="1:12" s="64" customFormat="1" x14ac:dyDescent="0.25">
      <c r="A18" s="24">
        <v>9.1999999999999993</v>
      </c>
      <c r="B18" s="23" t="s">
        <v>77</v>
      </c>
      <c r="C18" s="10">
        <v>11.4</v>
      </c>
      <c r="D18" s="10">
        <v>3.5</v>
      </c>
      <c r="E18" s="10">
        <v>1.3</v>
      </c>
      <c r="F18" s="10">
        <v>1</v>
      </c>
      <c r="G18" s="10">
        <f t="shared" si="0"/>
        <v>17.2</v>
      </c>
      <c r="H18" s="10">
        <v>17.2</v>
      </c>
      <c r="I18" s="10">
        <v>1</v>
      </c>
      <c r="J18" s="10">
        <v>1</v>
      </c>
      <c r="K18" s="10">
        <v>1</v>
      </c>
      <c r="L18" s="10">
        <v>1</v>
      </c>
    </row>
    <row r="19" spans="1:12" s="64" customFormat="1" x14ac:dyDescent="0.25">
      <c r="A19" s="24">
        <v>9.3000000000000007</v>
      </c>
      <c r="B19" s="23" t="s">
        <v>78</v>
      </c>
      <c r="C19" s="10">
        <v>7.8</v>
      </c>
      <c r="D19" s="10">
        <v>3</v>
      </c>
      <c r="E19" s="10">
        <v>1.9</v>
      </c>
      <c r="F19" s="10">
        <v>0</v>
      </c>
      <c r="G19" s="10">
        <f t="shared" si="0"/>
        <v>12.700000000000001</v>
      </c>
      <c r="H19" s="10">
        <v>12.7</v>
      </c>
      <c r="I19" s="10">
        <v>1</v>
      </c>
      <c r="J19" s="10">
        <v>1</v>
      </c>
      <c r="K19" s="10">
        <v>1</v>
      </c>
      <c r="L19" s="10">
        <v>1</v>
      </c>
    </row>
    <row r="20" spans="1:12" s="64" customFormat="1" x14ac:dyDescent="0.25">
      <c r="A20" s="24">
        <v>10.1</v>
      </c>
      <c r="B20" s="23" t="s">
        <v>79</v>
      </c>
      <c r="C20" s="10">
        <v>16.3</v>
      </c>
      <c r="D20" s="10">
        <v>3</v>
      </c>
      <c r="E20" s="10">
        <v>1.5</v>
      </c>
      <c r="F20" s="10">
        <v>0</v>
      </c>
      <c r="G20" s="10">
        <f t="shared" si="0"/>
        <v>20.8</v>
      </c>
      <c r="H20" s="10">
        <v>20.8</v>
      </c>
      <c r="I20" s="10">
        <v>1</v>
      </c>
      <c r="J20" s="10">
        <v>1</v>
      </c>
      <c r="K20" s="10">
        <v>1</v>
      </c>
      <c r="L20" s="10">
        <v>1</v>
      </c>
    </row>
    <row r="21" spans="1:12" s="64" customFormat="1" x14ac:dyDescent="0.25">
      <c r="A21" s="24">
        <v>10.199999999999999</v>
      </c>
      <c r="B21" s="23" t="s">
        <v>188</v>
      </c>
      <c r="C21" s="10">
        <v>14</v>
      </c>
      <c r="D21" s="10">
        <v>3</v>
      </c>
      <c r="E21" s="10">
        <v>1</v>
      </c>
      <c r="F21" s="10">
        <v>0</v>
      </c>
      <c r="G21" s="10">
        <f t="shared" si="0"/>
        <v>18</v>
      </c>
      <c r="H21" s="10">
        <v>18</v>
      </c>
      <c r="I21" s="10">
        <v>1</v>
      </c>
      <c r="J21" s="10">
        <v>1</v>
      </c>
      <c r="K21" s="10">
        <v>1</v>
      </c>
      <c r="L21" s="10">
        <v>1</v>
      </c>
    </row>
    <row r="22" spans="1:12" s="64" customFormat="1" x14ac:dyDescent="0.25">
      <c r="A22" s="24">
        <v>11.2</v>
      </c>
      <c r="B22" s="23" t="s">
        <v>80</v>
      </c>
      <c r="C22" s="10">
        <v>7.5</v>
      </c>
      <c r="D22" s="10">
        <v>4</v>
      </c>
      <c r="E22" s="10">
        <v>0.5</v>
      </c>
      <c r="F22" s="10">
        <v>1</v>
      </c>
      <c r="G22" s="10">
        <f t="shared" si="0"/>
        <v>13</v>
      </c>
      <c r="H22" s="10">
        <v>13</v>
      </c>
      <c r="I22" s="10">
        <v>1</v>
      </c>
      <c r="J22" s="10">
        <v>1</v>
      </c>
      <c r="K22" s="10">
        <v>1</v>
      </c>
      <c r="L22" s="10">
        <v>1</v>
      </c>
    </row>
    <row r="23" spans="1:12" s="64" customFormat="1" x14ac:dyDescent="0.25">
      <c r="A23" s="24">
        <v>12.1</v>
      </c>
      <c r="B23" s="23" t="s">
        <v>205</v>
      </c>
      <c r="C23" s="10">
        <v>15</v>
      </c>
      <c r="D23" s="10">
        <v>3.5</v>
      </c>
      <c r="E23" s="10">
        <v>1.5</v>
      </c>
      <c r="F23" s="10">
        <v>1</v>
      </c>
      <c r="G23" s="10">
        <f t="shared" si="0"/>
        <v>21</v>
      </c>
      <c r="H23" s="10">
        <v>21</v>
      </c>
      <c r="I23" s="10">
        <v>1</v>
      </c>
      <c r="J23" s="10">
        <v>1</v>
      </c>
      <c r="K23" s="10">
        <v>1</v>
      </c>
      <c r="L23" s="10">
        <v>1</v>
      </c>
    </row>
    <row r="24" spans="1:12" s="64" customFormat="1" x14ac:dyDescent="0.25">
      <c r="A24" s="24">
        <v>12.2</v>
      </c>
      <c r="B24" s="23" t="s">
        <v>204</v>
      </c>
      <c r="C24" s="10">
        <v>12</v>
      </c>
      <c r="D24" s="10">
        <v>2.6</v>
      </c>
      <c r="E24" s="10">
        <v>1.8</v>
      </c>
      <c r="F24" s="10">
        <v>1</v>
      </c>
      <c r="G24" s="10">
        <f t="shared" si="0"/>
        <v>17.399999999999999</v>
      </c>
      <c r="H24" s="10">
        <v>17.399999999999999</v>
      </c>
      <c r="I24" s="10">
        <v>1</v>
      </c>
      <c r="J24" s="10">
        <v>1</v>
      </c>
      <c r="K24" s="10">
        <v>1</v>
      </c>
      <c r="L24" s="10">
        <v>1</v>
      </c>
    </row>
    <row r="25" spans="1:12" s="64" customFormat="1" x14ac:dyDescent="0.25">
      <c r="A25" s="24">
        <v>13.1</v>
      </c>
      <c r="B25" s="23" t="s">
        <v>81</v>
      </c>
      <c r="C25" s="10">
        <v>15.9</v>
      </c>
      <c r="D25" s="10">
        <v>3.5</v>
      </c>
      <c r="E25" s="10">
        <v>1.4</v>
      </c>
      <c r="F25" s="10">
        <v>1</v>
      </c>
      <c r="G25" s="10">
        <f t="shared" si="0"/>
        <v>21.799999999999997</v>
      </c>
      <c r="H25" s="10">
        <v>21.8</v>
      </c>
      <c r="I25" s="10">
        <v>1</v>
      </c>
      <c r="J25" s="10">
        <v>1</v>
      </c>
      <c r="K25" s="10">
        <v>1</v>
      </c>
      <c r="L25" s="10">
        <v>1</v>
      </c>
    </row>
    <row r="26" spans="1:12" s="64" customFormat="1" x14ac:dyDescent="0.25">
      <c r="A26" s="24">
        <v>13.2</v>
      </c>
      <c r="B26" s="23" t="s">
        <v>82</v>
      </c>
      <c r="C26" s="10">
        <v>9.4</v>
      </c>
      <c r="D26" s="10">
        <v>3.4</v>
      </c>
      <c r="E26" s="10">
        <v>0.6</v>
      </c>
      <c r="F26" s="10">
        <v>1</v>
      </c>
      <c r="G26" s="10">
        <f t="shared" si="0"/>
        <v>14.4</v>
      </c>
      <c r="H26" s="10">
        <v>14.4</v>
      </c>
      <c r="I26" s="10">
        <v>1</v>
      </c>
      <c r="J26" s="10">
        <v>1</v>
      </c>
      <c r="K26" s="10">
        <v>1</v>
      </c>
      <c r="L26" s="10">
        <v>1</v>
      </c>
    </row>
    <row r="27" spans="1:12" s="64" customFormat="1" x14ac:dyDescent="0.25">
      <c r="A27" s="24">
        <v>13.3</v>
      </c>
      <c r="B27" s="23" t="s">
        <v>83</v>
      </c>
      <c r="C27" s="10">
        <v>4.3</v>
      </c>
      <c r="D27" s="10">
        <v>2.2999999999999998</v>
      </c>
      <c r="E27" s="10">
        <v>0.9</v>
      </c>
      <c r="F27" s="10">
        <v>0</v>
      </c>
      <c r="G27" s="10">
        <f t="shared" si="0"/>
        <v>7.5</v>
      </c>
      <c r="H27" s="10">
        <v>7.5</v>
      </c>
      <c r="I27" s="10">
        <v>1</v>
      </c>
      <c r="J27" s="10">
        <v>1</v>
      </c>
      <c r="K27" s="10">
        <v>1</v>
      </c>
      <c r="L27" s="10">
        <v>1</v>
      </c>
    </row>
    <row r="28" spans="1:12" s="64" customFormat="1" x14ac:dyDescent="0.25">
      <c r="A28" s="24">
        <v>14.1</v>
      </c>
      <c r="B28" s="23" t="s">
        <v>84</v>
      </c>
      <c r="C28" s="10">
        <v>22.3</v>
      </c>
      <c r="D28" s="10">
        <v>1.4</v>
      </c>
      <c r="E28" s="10">
        <v>2.1</v>
      </c>
      <c r="F28" s="10">
        <v>2</v>
      </c>
      <c r="G28" s="10">
        <f t="shared" si="0"/>
        <v>27.8</v>
      </c>
      <c r="H28" s="10">
        <v>27.8</v>
      </c>
      <c r="I28" s="10">
        <v>1</v>
      </c>
      <c r="J28" s="10">
        <v>1</v>
      </c>
      <c r="K28" s="10">
        <v>1</v>
      </c>
      <c r="L28" s="10">
        <v>1</v>
      </c>
    </row>
    <row r="29" spans="1:12" s="64" customFormat="1" x14ac:dyDescent="0.25">
      <c r="A29" s="24">
        <v>14.2</v>
      </c>
      <c r="B29" s="23" t="s">
        <v>85</v>
      </c>
      <c r="C29" s="10">
        <v>8.4</v>
      </c>
      <c r="D29" s="10">
        <v>2.4</v>
      </c>
      <c r="E29" s="10">
        <v>0.8</v>
      </c>
      <c r="F29" s="10">
        <v>1</v>
      </c>
      <c r="G29" s="10">
        <f t="shared" si="0"/>
        <v>12.600000000000001</v>
      </c>
      <c r="H29" s="10">
        <v>12.6</v>
      </c>
      <c r="I29" s="10">
        <v>1</v>
      </c>
      <c r="J29" s="10">
        <v>1</v>
      </c>
      <c r="K29" s="10">
        <v>1</v>
      </c>
      <c r="L29" s="10">
        <v>1</v>
      </c>
    </row>
    <row r="30" spans="1:12" s="64" customFormat="1" x14ac:dyDescent="0.25">
      <c r="A30" s="24">
        <v>14.3</v>
      </c>
      <c r="B30" s="23" t="s">
        <v>86</v>
      </c>
      <c r="C30" s="10">
        <v>1.1000000000000001</v>
      </c>
      <c r="D30" s="10">
        <v>3.4</v>
      </c>
      <c r="E30" s="10">
        <v>3.3</v>
      </c>
      <c r="F30" s="10">
        <v>1</v>
      </c>
      <c r="G30" s="10">
        <f t="shared" si="0"/>
        <v>8.8000000000000007</v>
      </c>
      <c r="H30" s="10">
        <v>8.8000000000000007</v>
      </c>
      <c r="I30" s="10">
        <v>1</v>
      </c>
      <c r="J30" s="10">
        <v>1</v>
      </c>
      <c r="K30" s="10">
        <v>1</v>
      </c>
      <c r="L30" s="10">
        <v>1</v>
      </c>
    </row>
    <row r="31" spans="1:12" s="64" customFormat="1" x14ac:dyDescent="0.25">
      <c r="A31" s="24">
        <v>14.6</v>
      </c>
      <c r="B31" s="23" t="s">
        <v>87</v>
      </c>
      <c r="C31" s="10">
        <v>0</v>
      </c>
      <c r="D31" s="10">
        <v>0.3</v>
      </c>
      <c r="E31" s="10">
        <v>1.3</v>
      </c>
      <c r="F31" s="10">
        <v>0</v>
      </c>
      <c r="G31" s="10">
        <f t="shared" si="0"/>
        <v>1.6</v>
      </c>
      <c r="H31" s="10">
        <v>1.6</v>
      </c>
      <c r="I31" s="10">
        <v>3</v>
      </c>
      <c r="J31" s="10">
        <v>3</v>
      </c>
      <c r="K31" s="10">
        <v>2</v>
      </c>
      <c r="L31" s="10">
        <v>2</v>
      </c>
    </row>
    <row r="32" spans="1:12" s="64" customFormat="1" x14ac:dyDescent="0.25">
      <c r="A32" s="24">
        <v>15.1</v>
      </c>
      <c r="B32" s="23" t="s">
        <v>88</v>
      </c>
      <c r="C32" s="10">
        <v>23.7</v>
      </c>
      <c r="D32" s="10">
        <v>0.3</v>
      </c>
      <c r="E32" s="10">
        <v>1.8</v>
      </c>
      <c r="F32" s="10">
        <v>1</v>
      </c>
      <c r="G32" s="10">
        <f t="shared" si="0"/>
        <v>26.8</v>
      </c>
      <c r="H32" s="10">
        <v>26.8</v>
      </c>
      <c r="I32" s="10">
        <v>1</v>
      </c>
      <c r="J32" s="10">
        <v>1</v>
      </c>
      <c r="K32" s="10">
        <v>1</v>
      </c>
      <c r="L32" s="10">
        <v>1</v>
      </c>
    </row>
    <row r="33" spans="1:12" s="64" customFormat="1" x14ac:dyDescent="0.25">
      <c r="A33" s="24">
        <v>15.2</v>
      </c>
      <c r="B33" s="23" t="s">
        <v>203</v>
      </c>
      <c r="C33" s="10">
        <v>10.199999999999999</v>
      </c>
      <c r="D33" s="10">
        <v>1.8</v>
      </c>
      <c r="E33" s="10">
        <v>1.8</v>
      </c>
      <c r="F33" s="10">
        <v>0</v>
      </c>
      <c r="G33" s="10">
        <f t="shared" si="0"/>
        <v>13.8</v>
      </c>
      <c r="H33" s="10">
        <v>13.8</v>
      </c>
      <c r="I33" s="10">
        <v>1</v>
      </c>
      <c r="J33" s="10">
        <v>1</v>
      </c>
      <c r="K33" s="10">
        <v>1</v>
      </c>
      <c r="L33" s="10">
        <v>1</v>
      </c>
    </row>
    <row r="34" spans="1:12" s="64" customFormat="1" x14ac:dyDescent="0.25">
      <c r="A34" s="24">
        <v>16.100000000000001</v>
      </c>
      <c r="B34" s="23" t="s">
        <v>89</v>
      </c>
      <c r="C34" s="10">
        <v>10</v>
      </c>
      <c r="D34" s="10">
        <v>3.8</v>
      </c>
      <c r="E34" s="10">
        <v>1.2</v>
      </c>
      <c r="F34" s="10">
        <v>1</v>
      </c>
      <c r="G34" s="10">
        <f t="shared" si="0"/>
        <v>16</v>
      </c>
      <c r="H34" s="10">
        <v>16</v>
      </c>
      <c r="I34" s="10">
        <v>1</v>
      </c>
      <c r="J34" s="10">
        <v>1</v>
      </c>
      <c r="K34" s="10">
        <v>1</v>
      </c>
      <c r="L34" s="10">
        <v>1</v>
      </c>
    </row>
    <row r="35" spans="1:12" s="64" customFormat="1" x14ac:dyDescent="0.25">
      <c r="A35" s="24">
        <v>16.2</v>
      </c>
      <c r="B35" s="23" t="s">
        <v>90</v>
      </c>
      <c r="C35" s="10">
        <v>7.5</v>
      </c>
      <c r="D35" s="10">
        <v>3.6</v>
      </c>
      <c r="E35" s="10">
        <v>0.5</v>
      </c>
      <c r="F35" s="10">
        <v>0</v>
      </c>
      <c r="G35" s="10">
        <f ca="1">SUM(C35:F35)</f>
        <v>11.6</v>
      </c>
      <c r="H35" s="10">
        <v>11.6</v>
      </c>
      <c r="I35" s="10">
        <v>1</v>
      </c>
      <c r="J35" s="10">
        <v>1</v>
      </c>
      <c r="K35" s="10">
        <v>1</v>
      </c>
      <c r="L35" s="10">
        <v>1</v>
      </c>
    </row>
    <row r="36" spans="1:12" s="64" customFormat="1" x14ac:dyDescent="0.25">
      <c r="A36" s="24">
        <v>16.3</v>
      </c>
      <c r="B36" s="23" t="s">
        <v>91</v>
      </c>
      <c r="C36" s="10">
        <v>5.8</v>
      </c>
      <c r="D36" s="10">
        <v>2.7</v>
      </c>
      <c r="E36" s="10">
        <v>0.1</v>
      </c>
      <c r="F36" s="10">
        <v>0</v>
      </c>
      <c r="G36" s="10">
        <f t="shared" si="0"/>
        <v>8.6</v>
      </c>
      <c r="H36" s="10">
        <v>8.6</v>
      </c>
      <c r="I36" s="10">
        <v>1</v>
      </c>
      <c r="J36" s="10">
        <v>1</v>
      </c>
      <c r="K36" s="10">
        <v>1</v>
      </c>
      <c r="L36" s="10">
        <v>1</v>
      </c>
    </row>
    <row r="37" spans="1:12" s="64" customFormat="1" x14ac:dyDescent="0.25">
      <c r="A37" s="24">
        <v>16.399999999999999</v>
      </c>
      <c r="B37" s="23" t="s">
        <v>92</v>
      </c>
      <c r="C37" s="10">
        <v>0.3</v>
      </c>
      <c r="D37" s="10">
        <v>2.1</v>
      </c>
      <c r="E37" s="10">
        <v>0.1</v>
      </c>
      <c r="F37" s="10">
        <v>0</v>
      </c>
      <c r="G37" s="10">
        <f t="shared" si="0"/>
        <v>2.5</v>
      </c>
      <c r="H37" s="10">
        <v>2.5</v>
      </c>
      <c r="I37" s="10">
        <v>2</v>
      </c>
      <c r="J37" s="10">
        <v>2</v>
      </c>
      <c r="K37" s="10">
        <v>1</v>
      </c>
      <c r="L37" s="10">
        <v>1</v>
      </c>
    </row>
    <row r="38" spans="1:12" s="64" customFormat="1" x14ac:dyDescent="0.25">
      <c r="A38" s="24">
        <v>16.5</v>
      </c>
      <c r="B38" s="23" t="s">
        <v>202</v>
      </c>
      <c r="C38" s="10">
        <v>3.9</v>
      </c>
      <c r="D38" s="10">
        <v>5</v>
      </c>
      <c r="E38" s="10">
        <v>3.5</v>
      </c>
      <c r="F38" s="10">
        <v>0</v>
      </c>
      <c r="G38" s="10">
        <f t="shared" si="0"/>
        <v>12.4</v>
      </c>
      <c r="H38" s="10">
        <v>12.4</v>
      </c>
      <c r="I38" s="10">
        <v>1</v>
      </c>
      <c r="J38" s="10">
        <v>1</v>
      </c>
      <c r="K38" s="10">
        <v>1</v>
      </c>
      <c r="L38" s="10">
        <v>1</v>
      </c>
    </row>
    <row r="39" spans="1:12" s="64" customFormat="1" x14ac:dyDescent="0.25">
      <c r="A39" s="24">
        <v>16.600000000000001</v>
      </c>
      <c r="B39" s="23" t="s">
        <v>201</v>
      </c>
      <c r="C39" s="10">
        <v>1.2</v>
      </c>
      <c r="D39" s="10">
        <v>2</v>
      </c>
      <c r="E39" s="10">
        <v>0</v>
      </c>
      <c r="F39" s="10">
        <v>0</v>
      </c>
      <c r="G39" s="10">
        <f t="shared" si="0"/>
        <v>3.2</v>
      </c>
      <c r="H39" s="10">
        <v>3.2</v>
      </c>
      <c r="I39" s="10">
        <v>3</v>
      </c>
      <c r="J39" s="10">
        <v>3</v>
      </c>
      <c r="K39" s="10">
        <v>2</v>
      </c>
      <c r="L39" s="10">
        <v>2</v>
      </c>
    </row>
    <row r="40" spans="1:12" s="64" customFormat="1" x14ac:dyDescent="0.25">
      <c r="A40" s="24">
        <v>17.100000000000001</v>
      </c>
      <c r="B40" s="23" t="s">
        <v>93</v>
      </c>
      <c r="C40" s="10">
        <v>10.6</v>
      </c>
      <c r="D40" s="10">
        <v>4.0999999999999996</v>
      </c>
      <c r="E40" s="10">
        <v>0.3</v>
      </c>
      <c r="F40" s="10">
        <v>0</v>
      </c>
      <c r="G40" s="10">
        <f t="shared" si="0"/>
        <v>15</v>
      </c>
      <c r="H40" s="10">
        <v>15</v>
      </c>
      <c r="I40" s="10">
        <v>1</v>
      </c>
      <c r="J40" s="10">
        <v>1</v>
      </c>
      <c r="K40" s="10">
        <v>1</v>
      </c>
      <c r="L40" s="10">
        <v>1</v>
      </c>
    </row>
    <row r="41" spans="1:12" s="64" customFormat="1" x14ac:dyDescent="0.25">
      <c r="A41" s="24">
        <v>17.2</v>
      </c>
      <c r="B41" s="23" t="s">
        <v>94</v>
      </c>
      <c r="C41" s="10">
        <v>6</v>
      </c>
      <c r="D41" s="10">
        <v>3</v>
      </c>
      <c r="E41" s="10">
        <v>0.6</v>
      </c>
      <c r="F41" s="10">
        <v>0</v>
      </c>
      <c r="G41" s="10">
        <f t="shared" si="0"/>
        <v>9.6</v>
      </c>
      <c r="H41" s="10">
        <v>9.6</v>
      </c>
      <c r="I41" s="10">
        <v>1</v>
      </c>
      <c r="J41" s="10">
        <v>1</v>
      </c>
      <c r="K41" s="10">
        <v>1</v>
      </c>
      <c r="L41" s="10">
        <v>1</v>
      </c>
    </row>
    <row r="42" spans="1:12" s="64" customFormat="1" x14ac:dyDescent="0.25">
      <c r="A42" s="24">
        <v>18.100000000000001</v>
      </c>
      <c r="B42" s="23" t="s">
        <v>95</v>
      </c>
      <c r="C42" s="10">
        <v>10.8</v>
      </c>
      <c r="D42" s="10">
        <v>3.4</v>
      </c>
      <c r="E42" s="10">
        <v>0.6</v>
      </c>
      <c r="F42" s="10">
        <v>0</v>
      </c>
      <c r="G42" s="10">
        <f t="shared" si="0"/>
        <v>14.8</v>
      </c>
      <c r="H42" s="10">
        <v>14.8</v>
      </c>
      <c r="I42" s="10">
        <v>1</v>
      </c>
      <c r="J42" s="10">
        <v>1</v>
      </c>
      <c r="K42" s="10">
        <v>1</v>
      </c>
      <c r="L42" s="10">
        <v>1</v>
      </c>
    </row>
    <row r="43" spans="1:12" s="64" customFormat="1" x14ac:dyDescent="0.25">
      <c r="A43" s="24">
        <v>18.2</v>
      </c>
      <c r="B43" s="23" t="s">
        <v>96</v>
      </c>
      <c r="C43" s="10">
        <v>7.1</v>
      </c>
      <c r="D43" s="10">
        <v>3.3</v>
      </c>
      <c r="E43" s="10">
        <v>0.6</v>
      </c>
      <c r="F43" s="10">
        <v>0</v>
      </c>
      <c r="G43" s="10">
        <f t="shared" si="0"/>
        <v>10.999999999999998</v>
      </c>
      <c r="H43" s="10">
        <v>11</v>
      </c>
      <c r="I43" s="10">
        <v>1</v>
      </c>
      <c r="J43" s="10">
        <v>1</v>
      </c>
      <c r="K43" s="10">
        <v>1</v>
      </c>
      <c r="L43" s="10">
        <v>1</v>
      </c>
    </row>
    <row r="44" spans="1:12" s="64" customFormat="1" x14ac:dyDescent="0.25">
      <c r="A44" s="24">
        <v>18.5</v>
      </c>
      <c r="B44" s="23" t="s">
        <v>97</v>
      </c>
      <c r="C44" s="10">
        <v>3.9</v>
      </c>
      <c r="D44" s="10">
        <v>3.4</v>
      </c>
      <c r="E44" s="10">
        <v>3.5</v>
      </c>
      <c r="F44" s="10">
        <v>0</v>
      </c>
      <c r="G44" s="10">
        <f t="shared" si="0"/>
        <v>10.8</v>
      </c>
      <c r="H44" s="10">
        <v>10.8</v>
      </c>
      <c r="I44" s="10">
        <v>1</v>
      </c>
      <c r="J44" s="10">
        <v>1</v>
      </c>
      <c r="K44" s="10">
        <v>1</v>
      </c>
      <c r="L44" s="10">
        <v>1</v>
      </c>
    </row>
    <row r="45" spans="1:12" s="64" customFormat="1" x14ac:dyDescent="0.25">
      <c r="A45" s="24">
        <v>19.2</v>
      </c>
      <c r="B45" s="23" t="s">
        <v>98</v>
      </c>
      <c r="C45" s="10">
        <v>4.3</v>
      </c>
      <c r="D45" s="10">
        <v>3</v>
      </c>
      <c r="E45" s="10">
        <v>0.8</v>
      </c>
      <c r="F45" s="10">
        <v>1</v>
      </c>
      <c r="G45" s="10">
        <f t="shared" si="0"/>
        <v>9.1</v>
      </c>
      <c r="H45" s="10">
        <v>9.1</v>
      </c>
      <c r="I45" s="10">
        <v>1</v>
      </c>
      <c r="J45" s="10">
        <v>1</v>
      </c>
      <c r="K45" s="10">
        <v>1</v>
      </c>
      <c r="L45" s="10">
        <v>1</v>
      </c>
    </row>
    <row r="46" spans="1:12" s="64" customFormat="1" x14ac:dyDescent="0.25">
      <c r="A46" s="24">
        <v>19.3</v>
      </c>
      <c r="B46" s="23" t="s">
        <v>210</v>
      </c>
      <c r="C46" s="10">
        <v>1.7</v>
      </c>
      <c r="D46" s="10">
        <v>1.5</v>
      </c>
      <c r="E46" s="10">
        <v>1.3</v>
      </c>
      <c r="F46" s="10">
        <v>0</v>
      </c>
      <c r="G46" s="10">
        <f t="shared" si="0"/>
        <v>4.5</v>
      </c>
      <c r="H46" s="10">
        <v>4.5</v>
      </c>
      <c r="I46" s="10">
        <v>1</v>
      </c>
      <c r="J46" s="10">
        <v>1</v>
      </c>
      <c r="K46" s="10">
        <v>1</v>
      </c>
      <c r="L46" s="10">
        <v>1</v>
      </c>
    </row>
    <row r="47" spans="1:12" s="64" customFormat="1" x14ac:dyDescent="0.25">
      <c r="A47" s="24">
        <v>19.399999999999999</v>
      </c>
      <c r="B47" s="23" t="s">
        <v>211</v>
      </c>
      <c r="C47" s="10">
        <v>1.6</v>
      </c>
      <c r="D47" s="10">
        <v>3.3</v>
      </c>
      <c r="E47" s="10">
        <v>0.3</v>
      </c>
      <c r="F47" s="10">
        <v>0</v>
      </c>
      <c r="G47" s="10">
        <f t="shared" si="0"/>
        <v>5.2</v>
      </c>
      <c r="H47" s="10">
        <v>5.2</v>
      </c>
      <c r="I47" s="10">
        <v>2</v>
      </c>
      <c r="J47" s="10">
        <v>2</v>
      </c>
      <c r="K47" s="10">
        <v>1</v>
      </c>
      <c r="L47" s="10">
        <v>1</v>
      </c>
    </row>
    <row r="48" spans="1:12" s="64" customFormat="1" x14ac:dyDescent="0.25">
      <c r="A48" s="24">
        <v>20.100000000000001</v>
      </c>
      <c r="B48" s="23" t="s">
        <v>99</v>
      </c>
      <c r="C48" s="10">
        <v>12.5</v>
      </c>
      <c r="D48" s="10">
        <v>2.4</v>
      </c>
      <c r="E48" s="10">
        <v>0.6</v>
      </c>
      <c r="F48" s="10">
        <v>1</v>
      </c>
      <c r="G48" s="10">
        <f t="shared" si="0"/>
        <v>16.5</v>
      </c>
      <c r="H48" s="10">
        <v>16.5</v>
      </c>
      <c r="I48" s="10">
        <v>1</v>
      </c>
      <c r="J48" s="10">
        <v>1</v>
      </c>
      <c r="K48" s="10">
        <v>1</v>
      </c>
      <c r="L48" s="10">
        <v>1</v>
      </c>
    </row>
    <row r="49" spans="1:12" s="64" customFormat="1" x14ac:dyDescent="0.25">
      <c r="A49" s="24">
        <v>20.2</v>
      </c>
      <c r="B49" s="23" t="s">
        <v>100</v>
      </c>
      <c r="C49" s="10">
        <v>5.4</v>
      </c>
      <c r="D49" s="10">
        <v>3.1</v>
      </c>
      <c r="E49" s="10">
        <v>0.8</v>
      </c>
      <c r="F49" s="10">
        <v>0</v>
      </c>
      <c r="G49" s="10">
        <f t="shared" si="0"/>
        <v>9.3000000000000007</v>
      </c>
      <c r="H49" s="10">
        <v>9.3000000000000007</v>
      </c>
      <c r="I49" s="10">
        <v>1</v>
      </c>
      <c r="J49" s="10">
        <v>1</v>
      </c>
      <c r="K49" s="10">
        <v>1</v>
      </c>
      <c r="L49" s="10">
        <v>1</v>
      </c>
    </row>
    <row r="50" spans="1:12" s="64" customFormat="1" x14ac:dyDescent="0.25">
      <c r="A50" s="24">
        <v>21.1</v>
      </c>
      <c r="B50" s="23" t="s">
        <v>101</v>
      </c>
      <c r="C50" s="10">
        <v>7.8</v>
      </c>
      <c r="D50" s="10">
        <v>3.7</v>
      </c>
      <c r="E50" s="10">
        <v>1.4</v>
      </c>
      <c r="F50" s="10">
        <v>2</v>
      </c>
      <c r="G50" s="10">
        <f t="shared" si="0"/>
        <v>14.9</v>
      </c>
      <c r="H50" s="10">
        <v>14.9</v>
      </c>
      <c r="I50" s="10">
        <v>1</v>
      </c>
      <c r="J50" s="10">
        <v>1</v>
      </c>
      <c r="K50" s="10">
        <v>1</v>
      </c>
      <c r="L50" s="10">
        <v>1</v>
      </c>
    </row>
    <row r="51" spans="1:12" s="64" customFormat="1" x14ac:dyDescent="0.25">
      <c r="A51" s="24">
        <v>21.2</v>
      </c>
      <c r="B51" s="23" t="s">
        <v>102</v>
      </c>
      <c r="C51" s="10">
        <v>3.7</v>
      </c>
      <c r="D51" s="10">
        <v>3.4</v>
      </c>
      <c r="E51" s="10">
        <v>0.6</v>
      </c>
      <c r="F51" s="10">
        <v>1</v>
      </c>
      <c r="G51" s="10">
        <f t="shared" si="0"/>
        <v>8.6999999999999993</v>
      </c>
      <c r="H51" s="10">
        <v>8.6999999999999993</v>
      </c>
      <c r="I51" s="10">
        <v>1</v>
      </c>
      <c r="J51" s="10">
        <v>1</v>
      </c>
      <c r="K51" s="10">
        <v>1</v>
      </c>
      <c r="L51" s="10">
        <v>1</v>
      </c>
    </row>
    <row r="52" spans="1:12" s="64" customFormat="1" x14ac:dyDescent="0.25">
      <c r="A52" s="24">
        <v>21.3</v>
      </c>
      <c r="B52" s="23" t="s">
        <v>103</v>
      </c>
      <c r="C52" s="10">
        <v>4.3</v>
      </c>
      <c r="D52" s="10">
        <v>2.2999999999999998</v>
      </c>
      <c r="E52" s="10">
        <v>0.9</v>
      </c>
      <c r="F52" s="10">
        <v>0</v>
      </c>
      <c r="G52" s="10">
        <f t="shared" si="0"/>
        <v>7.5</v>
      </c>
      <c r="H52" s="10">
        <v>7.5</v>
      </c>
      <c r="I52" s="10">
        <v>1</v>
      </c>
      <c r="J52" s="10">
        <v>1</v>
      </c>
      <c r="K52" s="10">
        <v>1</v>
      </c>
      <c r="L52" s="10">
        <v>1</v>
      </c>
    </row>
    <row r="53" spans="1:12" s="64" customFormat="1" x14ac:dyDescent="0.25">
      <c r="A53" s="24">
        <v>21.6</v>
      </c>
      <c r="B53" s="23" t="s">
        <v>104</v>
      </c>
      <c r="C53" s="10">
        <v>2.5</v>
      </c>
      <c r="D53" s="10">
        <v>0.2</v>
      </c>
      <c r="E53" s="10">
        <v>1.8</v>
      </c>
      <c r="F53" s="10">
        <v>0</v>
      </c>
      <c r="G53" s="10">
        <f t="shared" si="0"/>
        <v>4.5</v>
      </c>
      <c r="H53" s="10">
        <v>4.5</v>
      </c>
      <c r="I53" s="10">
        <v>3</v>
      </c>
      <c r="J53" s="10">
        <v>3</v>
      </c>
      <c r="K53" s="10">
        <v>2</v>
      </c>
      <c r="L53" s="10">
        <v>2</v>
      </c>
    </row>
    <row r="54" spans="1:12" s="64" customFormat="1" x14ac:dyDescent="0.25">
      <c r="A54" s="24">
        <v>22.1</v>
      </c>
      <c r="B54" s="23" t="s">
        <v>200</v>
      </c>
      <c r="C54" s="10">
        <v>15.4</v>
      </c>
      <c r="D54" s="10">
        <v>8</v>
      </c>
      <c r="E54" s="10">
        <v>3</v>
      </c>
      <c r="F54" s="10">
        <v>2</v>
      </c>
      <c r="G54" s="10">
        <f ca="1">SUM(C54:F54)</f>
        <v>28.4</v>
      </c>
      <c r="H54" s="10">
        <v>28.4</v>
      </c>
      <c r="I54" s="10">
        <v>1</v>
      </c>
      <c r="J54" s="10">
        <v>1</v>
      </c>
      <c r="K54" s="10">
        <v>1</v>
      </c>
      <c r="L54" s="10">
        <v>1</v>
      </c>
    </row>
    <row r="55" spans="1:12" s="64" customFormat="1" x14ac:dyDescent="0.25">
      <c r="A55" s="24">
        <v>22.2</v>
      </c>
      <c r="B55" s="23" t="s">
        <v>199</v>
      </c>
      <c r="C55" s="10">
        <v>10.6</v>
      </c>
      <c r="D55" s="10">
        <v>7.1</v>
      </c>
      <c r="E55" s="10">
        <v>1</v>
      </c>
      <c r="F55" s="10">
        <v>1</v>
      </c>
      <c r="G55" s="10">
        <f t="shared" si="0"/>
        <v>19.7</v>
      </c>
      <c r="H55" s="10">
        <v>19.7</v>
      </c>
      <c r="I55" s="10">
        <v>1</v>
      </c>
      <c r="J55" s="10">
        <v>1</v>
      </c>
      <c r="K55" s="10">
        <v>1</v>
      </c>
      <c r="L55" s="10">
        <v>1</v>
      </c>
    </row>
    <row r="56" spans="1:12" s="64" customFormat="1" x14ac:dyDescent="0.25">
      <c r="A56" s="24">
        <v>22.3</v>
      </c>
      <c r="B56" s="23" t="s">
        <v>198</v>
      </c>
      <c r="C56" s="10">
        <v>4.3</v>
      </c>
      <c r="D56" s="10">
        <v>2.2999999999999998</v>
      </c>
      <c r="E56" s="10">
        <v>0.9</v>
      </c>
      <c r="F56" s="10">
        <v>0</v>
      </c>
      <c r="G56" s="10">
        <f t="shared" si="0"/>
        <v>7.5</v>
      </c>
      <c r="H56" s="10">
        <v>7.5</v>
      </c>
      <c r="I56" s="10">
        <v>1</v>
      </c>
      <c r="J56" s="10">
        <v>1</v>
      </c>
      <c r="K56" s="10">
        <v>1</v>
      </c>
      <c r="L56" s="10">
        <v>1</v>
      </c>
    </row>
    <row r="57" spans="1:12" s="64" customFormat="1" x14ac:dyDescent="0.25">
      <c r="A57" s="24">
        <v>22.5</v>
      </c>
      <c r="B57" s="23" t="s">
        <v>197</v>
      </c>
      <c r="C57" s="10">
        <v>6</v>
      </c>
      <c r="D57" s="10">
        <v>5</v>
      </c>
      <c r="E57" s="10">
        <v>1.8</v>
      </c>
      <c r="F57" s="10">
        <v>1</v>
      </c>
      <c r="G57" s="10">
        <f t="shared" si="0"/>
        <v>13.8</v>
      </c>
      <c r="H57" s="10">
        <v>13.8</v>
      </c>
      <c r="I57" s="10">
        <v>1</v>
      </c>
      <c r="J57" s="10">
        <v>1</v>
      </c>
      <c r="K57" s="10">
        <v>1</v>
      </c>
      <c r="L57" s="10">
        <v>1</v>
      </c>
    </row>
    <row r="58" spans="1:12" s="64" customFormat="1" x14ac:dyDescent="0.25">
      <c r="A58" s="24">
        <v>23.2</v>
      </c>
      <c r="B58" s="23" t="s">
        <v>105</v>
      </c>
      <c r="C58" s="10">
        <v>1.2</v>
      </c>
      <c r="D58" s="10">
        <v>3.6</v>
      </c>
      <c r="E58" s="10">
        <v>0.2</v>
      </c>
      <c r="F58" s="10">
        <v>0</v>
      </c>
      <c r="G58" s="10">
        <f t="shared" si="0"/>
        <v>5</v>
      </c>
      <c r="H58" s="10">
        <v>5</v>
      </c>
      <c r="I58" s="10">
        <v>1</v>
      </c>
      <c r="J58" s="10">
        <v>1</v>
      </c>
      <c r="K58" s="10">
        <v>1</v>
      </c>
      <c r="L58" s="10">
        <v>1</v>
      </c>
    </row>
    <row r="59" spans="1:12" s="64" customFormat="1" x14ac:dyDescent="0.25">
      <c r="A59" s="24">
        <v>23.3</v>
      </c>
      <c r="B59" s="23" t="s">
        <v>196</v>
      </c>
      <c r="C59" s="10">
        <v>1.4</v>
      </c>
      <c r="D59" s="10">
        <v>3.2</v>
      </c>
      <c r="E59" s="10">
        <v>0.1</v>
      </c>
      <c r="F59" s="10">
        <v>0</v>
      </c>
      <c r="G59" s="10">
        <f t="shared" si="0"/>
        <v>4.6999999999999993</v>
      </c>
      <c r="H59" s="10">
        <v>4.7</v>
      </c>
      <c r="I59" s="10">
        <v>1</v>
      </c>
      <c r="J59" s="10">
        <v>1</v>
      </c>
      <c r="K59" s="10">
        <v>1</v>
      </c>
      <c r="L59" s="10">
        <v>1</v>
      </c>
    </row>
    <row r="60" spans="1:12" s="64" customFormat="1" x14ac:dyDescent="0.25">
      <c r="A60" s="24">
        <v>23.4</v>
      </c>
      <c r="B60" s="23" t="s">
        <v>106</v>
      </c>
      <c r="C60" s="10">
        <v>1.6</v>
      </c>
      <c r="D60" s="10">
        <v>3.3</v>
      </c>
      <c r="E60" s="10">
        <v>0.3</v>
      </c>
      <c r="F60" s="10">
        <v>0</v>
      </c>
      <c r="G60" s="10">
        <f t="shared" si="0"/>
        <v>5.2</v>
      </c>
      <c r="H60" s="10">
        <v>5.2</v>
      </c>
      <c r="I60" s="10">
        <v>2</v>
      </c>
      <c r="J60" s="10">
        <v>2</v>
      </c>
      <c r="K60" s="10">
        <v>1</v>
      </c>
      <c r="L60" s="10">
        <v>1</v>
      </c>
    </row>
    <row r="61" spans="1:12" s="64" customFormat="1" x14ac:dyDescent="0.25">
      <c r="A61" s="24">
        <v>24.1</v>
      </c>
      <c r="B61" s="23" t="s">
        <v>107</v>
      </c>
      <c r="C61" s="10">
        <v>6.9</v>
      </c>
      <c r="D61" s="10">
        <v>2.6</v>
      </c>
      <c r="E61" s="10">
        <v>0.6</v>
      </c>
      <c r="F61" s="10">
        <v>0</v>
      </c>
      <c r="G61" s="10">
        <f t="shared" si="0"/>
        <v>10.1</v>
      </c>
      <c r="H61" s="10">
        <v>10.1</v>
      </c>
      <c r="I61" s="10">
        <v>1</v>
      </c>
      <c r="J61" s="10">
        <v>1</v>
      </c>
      <c r="K61" s="10">
        <v>1</v>
      </c>
      <c r="L61" s="10">
        <v>1</v>
      </c>
    </row>
    <row r="62" spans="1:12" s="64" customFormat="1" x14ac:dyDescent="0.25">
      <c r="A62" s="24">
        <v>24.2</v>
      </c>
      <c r="B62" s="23" t="s">
        <v>108</v>
      </c>
      <c r="C62" s="10">
        <v>4.5</v>
      </c>
      <c r="D62" s="10">
        <v>2.8</v>
      </c>
      <c r="E62" s="10">
        <v>0.9</v>
      </c>
      <c r="F62" s="10">
        <v>0</v>
      </c>
      <c r="G62" s="10">
        <f t="shared" si="0"/>
        <v>8.1999999999999993</v>
      </c>
      <c r="H62" s="10">
        <v>8.1999999999999993</v>
      </c>
      <c r="I62" s="10">
        <v>1</v>
      </c>
      <c r="J62" s="10">
        <v>1</v>
      </c>
      <c r="K62" s="10">
        <v>1</v>
      </c>
      <c r="L62" s="10">
        <v>1</v>
      </c>
    </row>
    <row r="63" spans="1:12" s="64" customFormat="1" x14ac:dyDescent="0.25">
      <c r="A63" s="24">
        <v>24.3</v>
      </c>
      <c r="B63" s="23" t="s">
        <v>195</v>
      </c>
      <c r="C63" s="10">
        <v>2.6</v>
      </c>
      <c r="D63" s="10">
        <v>2.1</v>
      </c>
      <c r="E63" s="10">
        <v>2.1</v>
      </c>
      <c r="F63" s="10">
        <v>0</v>
      </c>
      <c r="G63" s="10">
        <f t="shared" si="0"/>
        <v>6.8000000000000007</v>
      </c>
      <c r="H63" s="10">
        <v>6.8</v>
      </c>
      <c r="I63" s="10">
        <v>1</v>
      </c>
      <c r="J63" s="10">
        <v>1</v>
      </c>
      <c r="K63" s="10">
        <v>1</v>
      </c>
      <c r="L63" s="10">
        <v>1</v>
      </c>
    </row>
    <row r="64" spans="1:12" s="64" customFormat="1" x14ac:dyDescent="0.25">
      <c r="A64" s="24">
        <v>24.4</v>
      </c>
      <c r="B64" s="23" t="s">
        <v>194</v>
      </c>
      <c r="C64" s="10">
        <v>1.6</v>
      </c>
      <c r="D64" s="10">
        <v>3.3</v>
      </c>
      <c r="E64" s="10">
        <v>0.3</v>
      </c>
      <c r="F64" s="10">
        <v>0</v>
      </c>
      <c r="G64" s="10">
        <f t="shared" si="0"/>
        <v>5.2</v>
      </c>
      <c r="H64" s="10">
        <v>5.2</v>
      </c>
      <c r="I64" s="10">
        <v>2</v>
      </c>
      <c r="J64" s="10">
        <v>2</v>
      </c>
      <c r="K64" s="10">
        <v>1</v>
      </c>
      <c r="L64" s="10">
        <v>1</v>
      </c>
    </row>
    <row r="65" spans="1:12" s="64" customFormat="1" x14ac:dyDescent="0.25">
      <c r="A65" s="24">
        <v>24.6</v>
      </c>
      <c r="B65" s="23" t="s">
        <v>109</v>
      </c>
      <c r="C65" s="10">
        <v>0.3</v>
      </c>
      <c r="D65" s="10">
        <v>3.6</v>
      </c>
      <c r="E65" s="10">
        <v>0</v>
      </c>
      <c r="F65" s="10">
        <v>0</v>
      </c>
      <c r="G65" s="10">
        <f t="shared" si="0"/>
        <v>3.9</v>
      </c>
      <c r="H65" s="10">
        <v>3.9</v>
      </c>
      <c r="I65" s="10">
        <v>3</v>
      </c>
      <c r="J65" s="10">
        <v>3</v>
      </c>
      <c r="K65" s="10">
        <v>2</v>
      </c>
      <c r="L65" s="10">
        <v>2</v>
      </c>
    </row>
    <row r="66" spans="1:12" s="64" customFormat="1" x14ac:dyDescent="0.25">
      <c r="A66" s="24">
        <v>25.1</v>
      </c>
      <c r="B66" s="23" t="s">
        <v>110</v>
      </c>
      <c r="C66" s="10">
        <v>10.5</v>
      </c>
      <c r="D66" s="10">
        <v>2.6</v>
      </c>
      <c r="E66" s="10">
        <v>1.9</v>
      </c>
      <c r="F66" s="10">
        <v>0</v>
      </c>
      <c r="G66" s="10">
        <f t="shared" si="0"/>
        <v>15</v>
      </c>
      <c r="H66" s="10">
        <v>15</v>
      </c>
      <c r="I66" s="10">
        <v>1</v>
      </c>
      <c r="J66" s="10">
        <v>1</v>
      </c>
      <c r="K66" s="10">
        <v>1</v>
      </c>
      <c r="L66" s="10">
        <v>1</v>
      </c>
    </row>
    <row r="67" spans="1:12" s="64" customFormat="1" x14ac:dyDescent="0.25">
      <c r="A67" s="24">
        <v>25.2</v>
      </c>
      <c r="B67" s="23" t="s">
        <v>111</v>
      </c>
      <c r="C67" s="10">
        <v>3.4</v>
      </c>
      <c r="D67" s="10">
        <v>2.1</v>
      </c>
      <c r="E67" s="10">
        <v>0.7</v>
      </c>
      <c r="F67" s="10">
        <v>0</v>
      </c>
      <c r="G67" s="10">
        <f t="shared" si="0"/>
        <v>6.2</v>
      </c>
      <c r="H67" s="10">
        <v>6.2</v>
      </c>
      <c r="I67" s="10">
        <v>1</v>
      </c>
      <c r="J67" s="10">
        <v>1</v>
      </c>
      <c r="K67" s="10">
        <v>1</v>
      </c>
      <c r="L67" s="10">
        <v>1</v>
      </c>
    </row>
    <row r="68" spans="1:12" s="64" customFormat="1" x14ac:dyDescent="0.25">
      <c r="A68" s="24">
        <v>25.3</v>
      </c>
      <c r="B68" s="23" t="s">
        <v>112</v>
      </c>
      <c r="C68" s="10">
        <v>2</v>
      </c>
      <c r="D68" s="10">
        <v>1.4</v>
      </c>
      <c r="E68" s="10">
        <v>0.4</v>
      </c>
      <c r="F68" s="10">
        <v>0</v>
      </c>
      <c r="G68" s="10">
        <f t="shared" ref="G68:G122" si="1">SUM(C68:F68)</f>
        <v>3.8</v>
      </c>
      <c r="H68" s="10">
        <v>3.8</v>
      </c>
      <c r="I68" s="10">
        <v>1</v>
      </c>
      <c r="J68" s="10">
        <v>1</v>
      </c>
      <c r="K68" s="10">
        <v>1</v>
      </c>
      <c r="L68" s="10">
        <v>1</v>
      </c>
    </row>
    <row r="69" spans="1:12" s="64" customFormat="1" x14ac:dyDescent="0.25">
      <c r="A69" s="24">
        <v>26.1</v>
      </c>
      <c r="B69" s="23" t="s">
        <v>113</v>
      </c>
      <c r="C69" s="10">
        <v>6</v>
      </c>
      <c r="D69" s="10">
        <v>1</v>
      </c>
      <c r="E69" s="10">
        <v>1.4</v>
      </c>
      <c r="F69" s="10">
        <v>0</v>
      </c>
      <c r="G69" s="10">
        <f t="shared" si="1"/>
        <v>8.4</v>
      </c>
      <c r="H69" s="10">
        <v>8.4</v>
      </c>
      <c r="I69" s="10">
        <v>1</v>
      </c>
      <c r="J69" s="10">
        <v>1</v>
      </c>
      <c r="K69" s="10">
        <v>1</v>
      </c>
      <c r="L69" s="10">
        <v>1</v>
      </c>
    </row>
    <row r="70" spans="1:12" s="64" customFormat="1" x14ac:dyDescent="0.25">
      <c r="A70" s="24">
        <v>26.2</v>
      </c>
      <c r="B70" s="23" t="s">
        <v>114</v>
      </c>
      <c r="C70" s="10">
        <v>2</v>
      </c>
      <c r="D70" s="10">
        <v>1.6</v>
      </c>
      <c r="E70" s="10">
        <v>0.2</v>
      </c>
      <c r="F70" s="10">
        <v>0</v>
      </c>
      <c r="G70" s="10">
        <f t="shared" si="1"/>
        <v>3.8000000000000003</v>
      </c>
      <c r="H70" s="10">
        <v>3.8</v>
      </c>
      <c r="I70" s="10">
        <v>1</v>
      </c>
      <c r="J70" s="10">
        <v>1</v>
      </c>
      <c r="K70" s="10">
        <v>1</v>
      </c>
      <c r="L70" s="10">
        <v>1</v>
      </c>
    </row>
    <row r="71" spans="1:12" s="64" customFormat="1" x14ac:dyDescent="0.25">
      <c r="A71" s="24">
        <v>26.3</v>
      </c>
      <c r="B71" s="23" t="s">
        <v>115</v>
      </c>
      <c r="C71" s="10">
        <v>1.4</v>
      </c>
      <c r="D71" s="10">
        <v>1.9</v>
      </c>
      <c r="E71" s="10">
        <v>1.5</v>
      </c>
      <c r="F71" s="10">
        <v>0</v>
      </c>
      <c r="G71" s="10">
        <f t="shared" si="1"/>
        <v>4.8</v>
      </c>
      <c r="H71" s="10">
        <v>4.8</v>
      </c>
      <c r="I71" s="10">
        <v>1</v>
      </c>
      <c r="J71" s="10">
        <v>1</v>
      </c>
      <c r="K71" s="10">
        <v>1</v>
      </c>
      <c r="L71" s="10">
        <v>1</v>
      </c>
    </row>
    <row r="72" spans="1:12" s="64" customFormat="1" x14ac:dyDescent="0.25">
      <c r="A72" s="24">
        <v>27.1</v>
      </c>
      <c r="B72" s="23" t="s">
        <v>116</v>
      </c>
      <c r="C72" s="10">
        <v>2.1</v>
      </c>
      <c r="D72" s="10">
        <v>0.7</v>
      </c>
      <c r="E72" s="10">
        <v>0.1</v>
      </c>
      <c r="F72" s="10">
        <v>0</v>
      </c>
      <c r="G72" s="10">
        <f t="shared" si="1"/>
        <v>2.9</v>
      </c>
      <c r="H72" s="10">
        <v>2.9</v>
      </c>
      <c r="I72" s="10">
        <v>1</v>
      </c>
      <c r="J72" s="10">
        <v>1</v>
      </c>
      <c r="K72" s="10">
        <v>1</v>
      </c>
      <c r="L72" s="10">
        <v>1</v>
      </c>
    </row>
    <row r="73" spans="1:12" s="64" customFormat="1" x14ac:dyDescent="0.25">
      <c r="A73" s="24">
        <v>27.2</v>
      </c>
      <c r="B73" s="23" t="s">
        <v>117</v>
      </c>
      <c r="C73" s="10">
        <v>2</v>
      </c>
      <c r="D73" s="10">
        <v>2.5</v>
      </c>
      <c r="E73" s="10">
        <v>0.3</v>
      </c>
      <c r="F73" s="10">
        <v>0</v>
      </c>
      <c r="G73" s="10">
        <f t="shared" si="1"/>
        <v>4.8</v>
      </c>
      <c r="H73" s="10">
        <v>4.8</v>
      </c>
      <c r="I73" s="10">
        <v>1</v>
      </c>
      <c r="J73" s="10">
        <v>1</v>
      </c>
      <c r="K73" s="10">
        <v>1</v>
      </c>
      <c r="L73" s="10">
        <v>1</v>
      </c>
    </row>
    <row r="74" spans="1:12" s="64" customFormat="1" x14ac:dyDescent="0.25">
      <c r="A74" s="24">
        <v>27.3</v>
      </c>
      <c r="B74" s="23" t="s">
        <v>118</v>
      </c>
      <c r="C74" s="10">
        <v>1</v>
      </c>
      <c r="D74" s="10">
        <v>0.9</v>
      </c>
      <c r="E74" s="10">
        <v>0.1</v>
      </c>
      <c r="F74" s="10">
        <v>0</v>
      </c>
      <c r="G74" s="10">
        <f t="shared" si="1"/>
        <v>2</v>
      </c>
      <c r="H74" s="10">
        <v>2</v>
      </c>
      <c r="I74" s="10">
        <v>1</v>
      </c>
      <c r="J74" s="10">
        <v>1</v>
      </c>
      <c r="K74" s="10">
        <v>1</v>
      </c>
      <c r="L74" s="10">
        <v>1</v>
      </c>
    </row>
    <row r="75" spans="1:12" s="64" customFormat="1" x14ac:dyDescent="0.25">
      <c r="A75" s="24">
        <v>27.4</v>
      </c>
      <c r="B75" s="23" t="s">
        <v>119</v>
      </c>
      <c r="C75" s="10">
        <v>0.1</v>
      </c>
      <c r="D75" s="10">
        <v>4</v>
      </c>
      <c r="E75" s="10">
        <v>0</v>
      </c>
      <c r="F75" s="10">
        <v>0</v>
      </c>
      <c r="G75" s="10">
        <f t="shared" si="1"/>
        <v>4.0999999999999996</v>
      </c>
      <c r="H75" s="10">
        <v>4.0999999999999996</v>
      </c>
      <c r="I75" s="10">
        <v>2</v>
      </c>
      <c r="J75" s="10">
        <v>2</v>
      </c>
      <c r="K75" s="10">
        <v>1</v>
      </c>
      <c r="L75" s="10">
        <v>1</v>
      </c>
    </row>
    <row r="76" spans="1:12" s="64" customFormat="1" x14ac:dyDescent="0.25">
      <c r="A76" s="24">
        <v>27.5</v>
      </c>
      <c r="B76" s="23" t="s">
        <v>120</v>
      </c>
      <c r="C76" s="10">
        <v>1.6</v>
      </c>
      <c r="D76" s="10">
        <v>4.3</v>
      </c>
      <c r="E76" s="10">
        <v>0.1</v>
      </c>
      <c r="F76" s="10">
        <v>0</v>
      </c>
      <c r="G76" s="10">
        <f t="shared" si="1"/>
        <v>6</v>
      </c>
      <c r="H76" s="10">
        <v>6</v>
      </c>
      <c r="I76" s="10">
        <v>1</v>
      </c>
      <c r="J76" s="10">
        <v>1</v>
      </c>
      <c r="K76" s="10">
        <v>1</v>
      </c>
      <c r="L76" s="10">
        <v>1</v>
      </c>
    </row>
    <row r="77" spans="1:12" s="64" customFormat="1" x14ac:dyDescent="0.25">
      <c r="A77" s="24">
        <v>28.1</v>
      </c>
      <c r="B77" s="23" t="s">
        <v>121</v>
      </c>
      <c r="C77" s="10">
        <v>22.2</v>
      </c>
      <c r="D77" s="10">
        <v>2.7</v>
      </c>
      <c r="E77" s="10">
        <v>2</v>
      </c>
      <c r="F77" s="10">
        <v>0</v>
      </c>
      <c r="G77" s="10">
        <f t="shared" si="1"/>
        <v>26.9</v>
      </c>
      <c r="H77" s="10">
        <v>26.9</v>
      </c>
      <c r="I77" s="10">
        <v>1</v>
      </c>
      <c r="J77" s="10">
        <v>1</v>
      </c>
      <c r="K77" s="10">
        <v>1</v>
      </c>
      <c r="L77" s="10">
        <v>1</v>
      </c>
    </row>
    <row r="78" spans="1:12" s="64" customFormat="1" x14ac:dyDescent="0.25">
      <c r="A78" s="24">
        <v>28.2</v>
      </c>
      <c r="B78" s="23" t="s">
        <v>122</v>
      </c>
      <c r="C78" s="10">
        <v>13.8</v>
      </c>
      <c r="D78" s="10">
        <v>3.2</v>
      </c>
      <c r="E78" s="10">
        <v>1.3</v>
      </c>
      <c r="F78" s="10">
        <v>0</v>
      </c>
      <c r="G78" s="10">
        <f t="shared" si="1"/>
        <v>18.3</v>
      </c>
      <c r="H78" s="10">
        <v>18.3</v>
      </c>
      <c r="I78" s="10">
        <v>1</v>
      </c>
      <c r="J78" s="10">
        <v>1</v>
      </c>
      <c r="K78" s="10">
        <v>1</v>
      </c>
      <c r="L78" s="10">
        <v>1</v>
      </c>
    </row>
    <row r="79" spans="1:12" s="64" customFormat="1" x14ac:dyDescent="0.25">
      <c r="A79" s="24">
        <v>28.3</v>
      </c>
      <c r="B79" s="23" t="s">
        <v>123</v>
      </c>
      <c r="C79" s="10">
        <v>12.2</v>
      </c>
      <c r="D79" s="10">
        <v>2.2000000000000002</v>
      </c>
      <c r="E79" s="10">
        <v>2.5</v>
      </c>
      <c r="F79" s="10">
        <v>0</v>
      </c>
      <c r="G79" s="10">
        <f t="shared" si="1"/>
        <v>16.899999999999999</v>
      </c>
      <c r="H79" s="10">
        <v>16.899999999999999</v>
      </c>
      <c r="I79" s="10">
        <v>1</v>
      </c>
      <c r="J79" s="10">
        <v>1</v>
      </c>
      <c r="K79" s="10">
        <v>1</v>
      </c>
      <c r="L79" s="10">
        <v>1</v>
      </c>
    </row>
    <row r="80" spans="1:12" s="64" customFormat="1" x14ac:dyDescent="0.25">
      <c r="A80" s="24">
        <v>28.4</v>
      </c>
      <c r="B80" s="23" t="s">
        <v>124</v>
      </c>
      <c r="C80" s="10">
        <v>8</v>
      </c>
      <c r="D80" s="10">
        <v>2.4</v>
      </c>
      <c r="E80" s="10">
        <v>2</v>
      </c>
      <c r="F80" s="10">
        <v>0</v>
      </c>
      <c r="G80" s="10">
        <f t="shared" si="1"/>
        <v>12.4</v>
      </c>
      <c r="H80" s="10">
        <v>12.4</v>
      </c>
      <c r="I80" s="10">
        <v>1</v>
      </c>
      <c r="J80" s="10">
        <v>1</v>
      </c>
      <c r="K80" s="10">
        <v>1</v>
      </c>
      <c r="L80" s="10">
        <v>1</v>
      </c>
    </row>
    <row r="81" spans="1:12" s="64" customFormat="1" x14ac:dyDescent="0.25">
      <c r="A81" s="24">
        <v>28.5</v>
      </c>
      <c r="B81" s="23" t="s">
        <v>193</v>
      </c>
      <c r="C81" s="10">
        <v>6</v>
      </c>
      <c r="D81" s="10">
        <v>5</v>
      </c>
      <c r="E81" s="10">
        <v>3.5</v>
      </c>
      <c r="F81" s="10">
        <v>1</v>
      </c>
      <c r="G81" s="10">
        <f t="shared" si="1"/>
        <v>15.5</v>
      </c>
      <c r="H81" s="10">
        <v>15.5</v>
      </c>
      <c r="I81" s="10">
        <v>1</v>
      </c>
      <c r="J81" s="10">
        <v>1</v>
      </c>
      <c r="K81" s="10">
        <v>1</v>
      </c>
      <c r="L81" s="10">
        <v>1</v>
      </c>
    </row>
    <row r="82" spans="1:12" s="64" customFormat="1" x14ac:dyDescent="0.25">
      <c r="A82" s="24">
        <v>28.6</v>
      </c>
      <c r="B82" s="23" t="s">
        <v>206</v>
      </c>
      <c r="C82" s="10">
        <v>1</v>
      </c>
      <c r="D82" s="10">
        <v>1</v>
      </c>
      <c r="E82" s="10">
        <v>1.3</v>
      </c>
      <c r="F82" s="10">
        <v>0</v>
      </c>
      <c r="G82" s="10">
        <f t="shared" si="1"/>
        <v>3.3</v>
      </c>
      <c r="H82" s="10">
        <v>3.6</v>
      </c>
      <c r="I82" s="10">
        <v>3</v>
      </c>
      <c r="J82" s="10">
        <v>3</v>
      </c>
      <c r="K82" s="10">
        <v>2</v>
      </c>
      <c r="L82" s="10">
        <v>2</v>
      </c>
    </row>
    <row r="83" spans="1:12" s="64" customFormat="1" x14ac:dyDescent="0.25">
      <c r="A83" s="24">
        <v>29.1</v>
      </c>
      <c r="B83" s="23" t="s">
        <v>125</v>
      </c>
      <c r="C83" s="10">
        <v>18.100000000000001</v>
      </c>
      <c r="D83" s="10">
        <v>2.6</v>
      </c>
      <c r="E83" s="10">
        <v>3.2</v>
      </c>
      <c r="F83" s="10">
        <v>1</v>
      </c>
      <c r="G83" s="10">
        <f t="shared" si="1"/>
        <v>24.900000000000002</v>
      </c>
      <c r="H83" s="10">
        <v>24.9</v>
      </c>
      <c r="I83" s="10">
        <v>1</v>
      </c>
      <c r="J83" s="10">
        <v>1</v>
      </c>
      <c r="K83" s="10">
        <v>1</v>
      </c>
      <c r="L83" s="10">
        <v>1</v>
      </c>
    </row>
    <row r="84" spans="1:12" s="64" customFormat="1" x14ac:dyDescent="0.25">
      <c r="A84" s="24">
        <v>29.2</v>
      </c>
      <c r="B84" s="23" t="s">
        <v>126</v>
      </c>
      <c r="C84" s="10">
        <v>12</v>
      </c>
      <c r="D84" s="10">
        <v>4.8</v>
      </c>
      <c r="E84" s="10">
        <v>7.5</v>
      </c>
      <c r="F84" s="10">
        <v>0</v>
      </c>
      <c r="G84" s="10">
        <f t="shared" si="1"/>
        <v>24.3</v>
      </c>
      <c r="H84" s="10">
        <v>24.3</v>
      </c>
      <c r="I84" s="10">
        <v>1</v>
      </c>
      <c r="J84" s="10">
        <v>1</v>
      </c>
      <c r="K84" s="10">
        <v>1</v>
      </c>
      <c r="L84" s="10">
        <v>1</v>
      </c>
    </row>
    <row r="85" spans="1:12" s="64" customFormat="1" x14ac:dyDescent="0.25">
      <c r="A85" s="24">
        <v>29.3</v>
      </c>
      <c r="B85" s="23" t="s">
        <v>127</v>
      </c>
      <c r="C85" s="10">
        <v>11.6</v>
      </c>
      <c r="D85" s="10">
        <v>2.9</v>
      </c>
      <c r="E85" s="10">
        <v>5.6</v>
      </c>
      <c r="F85" s="10">
        <v>0</v>
      </c>
      <c r="G85" s="10">
        <f t="shared" si="1"/>
        <v>20.100000000000001</v>
      </c>
      <c r="H85" s="10">
        <v>20.100000000000001</v>
      </c>
      <c r="I85" s="10">
        <v>1</v>
      </c>
      <c r="J85" s="10">
        <v>1</v>
      </c>
      <c r="K85" s="10">
        <v>1</v>
      </c>
      <c r="L85" s="10">
        <v>1</v>
      </c>
    </row>
    <row r="86" spans="1:12" s="64" customFormat="1" x14ac:dyDescent="0.25">
      <c r="A86" s="24">
        <v>29.4</v>
      </c>
      <c r="B86" s="23" t="s">
        <v>128</v>
      </c>
      <c r="C86" s="10">
        <v>4.8</v>
      </c>
      <c r="D86" s="10">
        <v>4.4000000000000004</v>
      </c>
      <c r="E86" s="10">
        <v>2</v>
      </c>
      <c r="F86" s="10">
        <v>0</v>
      </c>
      <c r="G86" s="10">
        <f t="shared" si="1"/>
        <v>11.2</v>
      </c>
      <c r="H86" s="10">
        <v>11.2</v>
      </c>
      <c r="I86" s="10">
        <v>1</v>
      </c>
      <c r="J86" s="10">
        <v>1</v>
      </c>
      <c r="K86" s="10">
        <v>1</v>
      </c>
      <c r="L86" s="10">
        <v>1</v>
      </c>
    </row>
    <row r="87" spans="1:12" s="64" customFormat="1" x14ac:dyDescent="0.25">
      <c r="A87" s="24">
        <v>29.5</v>
      </c>
      <c r="B87" s="23" t="s">
        <v>129</v>
      </c>
      <c r="C87" s="10">
        <v>3</v>
      </c>
      <c r="D87" s="10">
        <v>5</v>
      </c>
      <c r="E87" s="10">
        <v>3.5</v>
      </c>
      <c r="F87" s="10">
        <v>0</v>
      </c>
      <c r="G87" s="10">
        <f t="shared" si="1"/>
        <v>11.5</v>
      </c>
      <c r="H87" s="10">
        <v>11.5</v>
      </c>
      <c r="I87" s="10">
        <v>1</v>
      </c>
      <c r="J87" s="10">
        <v>1</v>
      </c>
      <c r="K87" s="10">
        <v>1</v>
      </c>
      <c r="L87" s="10">
        <v>1</v>
      </c>
    </row>
    <row r="88" spans="1:12" s="64" customFormat="1" x14ac:dyDescent="0.25">
      <c r="A88" s="24">
        <v>29.6</v>
      </c>
      <c r="B88" s="23" t="s">
        <v>130</v>
      </c>
      <c r="C88" s="10">
        <v>0</v>
      </c>
      <c r="D88" s="10">
        <v>2.1</v>
      </c>
      <c r="E88" s="10">
        <v>0.5</v>
      </c>
      <c r="F88" s="10">
        <v>0</v>
      </c>
      <c r="G88" s="10">
        <f t="shared" si="1"/>
        <v>2.6</v>
      </c>
      <c r="H88" s="10">
        <v>2.6</v>
      </c>
      <c r="I88" s="10">
        <v>3</v>
      </c>
      <c r="J88" s="10">
        <v>3</v>
      </c>
      <c r="K88" s="10">
        <v>2</v>
      </c>
      <c r="L88" s="10">
        <v>2</v>
      </c>
    </row>
    <row r="89" spans="1:12" s="64" customFormat="1" x14ac:dyDescent="0.25">
      <c r="A89" s="24">
        <v>30.2</v>
      </c>
      <c r="B89" s="23" t="s">
        <v>131</v>
      </c>
      <c r="C89" s="10">
        <v>1</v>
      </c>
      <c r="D89" s="10">
        <v>2.9</v>
      </c>
      <c r="E89" s="10">
        <v>0.1</v>
      </c>
      <c r="F89" s="10">
        <v>0</v>
      </c>
      <c r="G89" s="10">
        <f t="shared" si="1"/>
        <v>4</v>
      </c>
      <c r="H89" s="10">
        <v>4</v>
      </c>
      <c r="I89" s="10">
        <v>1</v>
      </c>
      <c r="J89" s="10">
        <v>1</v>
      </c>
      <c r="K89" s="10">
        <v>1</v>
      </c>
      <c r="L89" s="10">
        <v>1</v>
      </c>
    </row>
    <row r="90" spans="1:12" s="64" customFormat="1" x14ac:dyDescent="0.25">
      <c r="A90" s="24">
        <v>30.3</v>
      </c>
      <c r="B90" s="23" t="s">
        <v>209</v>
      </c>
      <c r="C90" s="10">
        <v>0.8</v>
      </c>
      <c r="D90" s="10">
        <v>2</v>
      </c>
      <c r="E90" s="10">
        <v>1.4</v>
      </c>
      <c r="F90" s="10">
        <v>0</v>
      </c>
      <c r="G90" s="10">
        <f t="shared" si="1"/>
        <v>4.1999999999999993</v>
      </c>
      <c r="H90" s="10">
        <v>4.2</v>
      </c>
      <c r="I90" s="10">
        <v>1</v>
      </c>
      <c r="J90" s="10">
        <v>1</v>
      </c>
      <c r="K90" s="10">
        <v>1</v>
      </c>
      <c r="L90" s="10">
        <v>1</v>
      </c>
    </row>
    <row r="91" spans="1:12" s="64" customFormat="1" x14ac:dyDescent="0.25">
      <c r="A91" s="24">
        <v>30.4</v>
      </c>
      <c r="B91" s="23" t="s">
        <v>132</v>
      </c>
      <c r="C91" s="10">
        <v>0.8</v>
      </c>
      <c r="D91" s="10">
        <v>4</v>
      </c>
      <c r="E91" s="10">
        <v>0</v>
      </c>
      <c r="F91" s="10">
        <v>0</v>
      </c>
      <c r="G91" s="10">
        <f t="shared" si="1"/>
        <v>4.8</v>
      </c>
      <c r="H91" s="10">
        <v>4.8</v>
      </c>
      <c r="I91" s="10">
        <v>2</v>
      </c>
      <c r="J91" s="10">
        <v>2</v>
      </c>
      <c r="K91" s="10">
        <v>1</v>
      </c>
      <c r="L91" s="10">
        <v>1</v>
      </c>
    </row>
    <row r="92" spans="1:12" s="64" customFormat="1" x14ac:dyDescent="0.25">
      <c r="A92" s="24">
        <v>30.5</v>
      </c>
      <c r="B92" s="23" t="s">
        <v>207</v>
      </c>
      <c r="C92" s="10">
        <v>1.6</v>
      </c>
      <c r="D92" s="10">
        <v>4.3</v>
      </c>
      <c r="E92" s="10">
        <v>0.1</v>
      </c>
      <c r="F92" s="10">
        <v>0</v>
      </c>
      <c r="G92" s="10">
        <f t="shared" si="1"/>
        <v>6</v>
      </c>
      <c r="H92" s="10">
        <v>6</v>
      </c>
      <c r="I92" s="10">
        <v>1</v>
      </c>
      <c r="J92" s="10">
        <v>1</v>
      </c>
      <c r="K92" s="10">
        <v>1</v>
      </c>
      <c r="L92" s="10">
        <v>1</v>
      </c>
    </row>
    <row r="93" spans="1:12" s="64" customFormat="1" x14ac:dyDescent="0.25">
      <c r="A93" s="24">
        <v>31.2</v>
      </c>
      <c r="B93" s="23" t="s">
        <v>133</v>
      </c>
      <c r="C93" s="10">
        <v>1</v>
      </c>
      <c r="D93" s="10">
        <v>3</v>
      </c>
      <c r="E93" s="10">
        <v>0.7</v>
      </c>
      <c r="F93" s="10">
        <v>0</v>
      </c>
      <c r="G93" s="10">
        <f t="shared" si="1"/>
        <v>4.7</v>
      </c>
      <c r="H93" s="10">
        <v>4.7</v>
      </c>
      <c r="I93" s="10">
        <v>1</v>
      </c>
      <c r="J93" s="10">
        <v>1</v>
      </c>
      <c r="K93" s="10">
        <v>1</v>
      </c>
      <c r="L93" s="10">
        <v>1</v>
      </c>
    </row>
    <row r="94" spans="1:12" s="64" customFormat="1" x14ac:dyDescent="0.25">
      <c r="A94" s="24">
        <v>31.3</v>
      </c>
      <c r="B94" s="23" t="s">
        <v>134</v>
      </c>
      <c r="C94" s="10">
        <v>0.8</v>
      </c>
      <c r="D94" s="10">
        <v>2</v>
      </c>
      <c r="E94" s="10">
        <v>1.4</v>
      </c>
      <c r="F94" s="10">
        <v>0</v>
      </c>
      <c r="G94" s="10">
        <f t="shared" si="1"/>
        <v>4.1999999999999993</v>
      </c>
      <c r="H94" s="10">
        <v>4.2</v>
      </c>
      <c r="I94" s="10">
        <v>1</v>
      </c>
      <c r="J94" s="10">
        <v>1</v>
      </c>
      <c r="K94" s="10">
        <v>1</v>
      </c>
      <c r="L94" s="10">
        <v>1</v>
      </c>
    </row>
    <row r="95" spans="1:12" s="64" customFormat="1" x14ac:dyDescent="0.25">
      <c r="A95" s="24">
        <v>31.4</v>
      </c>
      <c r="B95" s="23" t="s">
        <v>135</v>
      </c>
      <c r="C95" s="10">
        <v>0.6</v>
      </c>
      <c r="D95" s="10">
        <v>2.1</v>
      </c>
      <c r="E95" s="10">
        <v>0.1</v>
      </c>
      <c r="F95" s="10">
        <v>0</v>
      </c>
      <c r="G95" s="10">
        <f t="shared" si="1"/>
        <v>2.8000000000000003</v>
      </c>
      <c r="H95" s="10">
        <v>2.8</v>
      </c>
      <c r="I95" s="10">
        <v>2</v>
      </c>
      <c r="J95" s="10">
        <v>2</v>
      </c>
      <c r="K95" s="10">
        <v>1</v>
      </c>
      <c r="L95" s="10">
        <v>1</v>
      </c>
    </row>
    <row r="96" spans="1:12" s="64" customFormat="1" x14ac:dyDescent="0.25">
      <c r="A96" s="24">
        <v>31.5</v>
      </c>
      <c r="B96" s="23" t="s">
        <v>136</v>
      </c>
      <c r="C96" s="10">
        <v>0.6</v>
      </c>
      <c r="D96" s="10">
        <v>0.2</v>
      </c>
      <c r="E96" s="10">
        <v>0.1</v>
      </c>
      <c r="F96" s="10">
        <v>0</v>
      </c>
      <c r="G96" s="10">
        <f t="shared" si="1"/>
        <v>0.9</v>
      </c>
      <c r="H96" s="10">
        <v>0.9</v>
      </c>
      <c r="I96" s="10">
        <v>3</v>
      </c>
      <c r="J96" s="10">
        <v>3</v>
      </c>
      <c r="K96" s="10">
        <v>2</v>
      </c>
      <c r="L96" s="10">
        <v>2</v>
      </c>
    </row>
    <row r="97" spans="1:12" s="64" customFormat="1" x14ac:dyDescent="0.25">
      <c r="A97" s="24">
        <v>32.200000000000003</v>
      </c>
      <c r="B97" s="23" t="s">
        <v>137</v>
      </c>
      <c r="C97" s="10">
        <v>2.4</v>
      </c>
      <c r="D97" s="10">
        <v>4.4000000000000004</v>
      </c>
      <c r="E97" s="10">
        <v>0</v>
      </c>
      <c r="F97" s="10">
        <v>0</v>
      </c>
      <c r="G97" s="10">
        <f t="shared" si="1"/>
        <v>6.8000000000000007</v>
      </c>
      <c r="H97" s="10">
        <v>6.8</v>
      </c>
      <c r="I97" s="10">
        <v>1</v>
      </c>
      <c r="J97" s="10">
        <v>1</v>
      </c>
      <c r="K97" s="10">
        <v>1</v>
      </c>
      <c r="L97" s="10">
        <v>1</v>
      </c>
    </row>
    <row r="98" spans="1:12" s="64" customFormat="1" x14ac:dyDescent="0.25">
      <c r="A98" s="24">
        <v>32.299999999999997</v>
      </c>
      <c r="B98" s="23" t="s">
        <v>138</v>
      </c>
      <c r="C98" s="10">
        <v>0.8</v>
      </c>
      <c r="D98" s="10">
        <v>2</v>
      </c>
      <c r="E98" s="10">
        <v>1.4</v>
      </c>
      <c r="F98" s="10">
        <v>0</v>
      </c>
      <c r="G98" s="10">
        <f t="shared" si="1"/>
        <v>4.1999999999999993</v>
      </c>
      <c r="H98" s="10">
        <v>4.2</v>
      </c>
      <c r="I98" s="10">
        <v>1</v>
      </c>
      <c r="J98" s="10">
        <v>1</v>
      </c>
      <c r="K98" s="10">
        <v>1</v>
      </c>
      <c r="L98" s="10">
        <v>1</v>
      </c>
    </row>
    <row r="99" spans="1:12" s="64" customFormat="1" x14ac:dyDescent="0.25">
      <c r="A99" s="24">
        <v>32.4</v>
      </c>
      <c r="B99" s="23" t="s">
        <v>139</v>
      </c>
      <c r="C99" s="10">
        <v>2.1</v>
      </c>
      <c r="D99" s="10">
        <v>3.6</v>
      </c>
      <c r="E99" s="10">
        <v>0.3</v>
      </c>
      <c r="F99" s="10">
        <v>0</v>
      </c>
      <c r="G99" s="10">
        <f t="shared" si="1"/>
        <v>6</v>
      </c>
      <c r="H99" s="10">
        <v>6</v>
      </c>
      <c r="I99" s="10">
        <v>2</v>
      </c>
      <c r="J99" s="10">
        <v>2</v>
      </c>
      <c r="K99" s="10">
        <v>1</v>
      </c>
      <c r="L99" s="10">
        <v>1</v>
      </c>
    </row>
    <row r="100" spans="1:12" s="64" customFormat="1" x14ac:dyDescent="0.25">
      <c r="A100" s="24">
        <v>33.299999999999997</v>
      </c>
      <c r="B100" s="23" t="s">
        <v>192</v>
      </c>
      <c r="C100" s="10">
        <v>0.8</v>
      </c>
      <c r="D100" s="10">
        <v>2</v>
      </c>
      <c r="E100" s="10">
        <v>1.4</v>
      </c>
      <c r="F100" s="10">
        <v>0</v>
      </c>
      <c r="G100" s="10">
        <f t="shared" si="1"/>
        <v>4.1999999999999993</v>
      </c>
      <c r="H100" s="10">
        <v>4.2</v>
      </c>
      <c r="I100" s="10">
        <v>1</v>
      </c>
      <c r="J100" s="10">
        <v>1</v>
      </c>
      <c r="K100" s="10">
        <v>1</v>
      </c>
      <c r="L100" s="10">
        <v>1</v>
      </c>
    </row>
    <row r="101" spans="1:12" s="64" customFormat="1" x14ac:dyDescent="0.25">
      <c r="A101" s="24">
        <v>33.4</v>
      </c>
      <c r="B101" s="23" t="s">
        <v>183</v>
      </c>
      <c r="C101" s="10">
        <v>0.6</v>
      </c>
      <c r="D101" s="10">
        <v>1.2</v>
      </c>
      <c r="E101" s="10">
        <v>0.2</v>
      </c>
      <c r="F101" s="10">
        <v>0</v>
      </c>
      <c r="G101" s="10">
        <f t="shared" si="1"/>
        <v>1.9999999999999998</v>
      </c>
      <c r="H101" s="10">
        <v>2</v>
      </c>
      <c r="I101" s="10">
        <v>2</v>
      </c>
      <c r="J101" s="10">
        <v>2</v>
      </c>
      <c r="K101" s="10">
        <v>1</v>
      </c>
      <c r="L101" s="10">
        <v>1</v>
      </c>
    </row>
    <row r="102" spans="1:12" s="64" customFormat="1" x14ac:dyDescent="0.25">
      <c r="A102" s="24">
        <v>33.5</v>
      </c>
      <c r="B102" s="23" t="s">
        <v>140</v>
      </c>
      <c r="C102" s="10">
        <v>0.4</v>
      </c>
      <c r="D102" s="10">
        <v>1.1000000000000001</v>
      </c>
      <c r="E102" s="10">
        <v>1.2</v>
      </c>
      <c r="F102" s="10">
        <v>0</v>
      </c>
      <c r="G102" s="10">
        <f t="shared" si="1"/>
        <v>2.7</v>
      </c>
      <c r="H102" s="10">
        <v>2.7</v>
      </c>
      <c r="I102" s="10">
        <v>3</v>
      </c>
      <c r="J102" s="10">
        <v>3</v>
      </c>
      <c r="K102" s="10">
        <v>2</v>
      </c>
      <c r="L102" s="10">
        <v>2</v>
      </c>
    </row>
    <row r="103" spans="1:12" s="64" customFormat="1" x14ac:dyDescent="0.25">
      <c r="A103" s="24">
        <v>34.1</v>
      </c>
      <c r="B103" s="23" t="s">
        <v>141</v>
      </c>
      <c r="C103" s="10">
        <v>6</v>
      </c>
      <c r="D103" s="10">
        <v>3.4</v>
      </c>
      <c r="E103" s="10">
        <v>5.3</v>
      </c>
      <c r="F103" s="10">
        <v>1.7</v>
      </c>
      <c r="G103" s="10">
        <f t="shared" si="1"/>
        <v>16.399999999999999</v>
      </c>
      <c r="H103" s="10">
        <v>16.399999999999999</v>
      </c>
      <c r="I103" s="10">
        <v>1</v>
      </c>
      <c r="J103" s="10">
        <v>1</v>
      </c>
      <c r="K103" s="10">
        <v>1</v>
      </c>
      <c r="L103" s="10">
        <v>1</v>
      </c>
    </row>
    <row r="104" spans="1:12" s="64" customFormat="1" x14ac:dyDescent="0.25">
      <c r="A104" s="24">
        <v>34.200000000000003</v>
      </c>
      <c r="B104" s="23" t="s">
        <v>142</v>
      </c>
      <c r="C104" s="10">
        <v>2.5</v>
      </c>
      <c r="D104" s="10">
        <v>4</v>
      </c>
      <c r="E104" s="10">
        <v>0.2</v>
      </c>
      <c r="F104" s="10">
        <v>1.3</v>
      </c>
      <c r="G104" s="10">
        <f t="shared" si="1"/>
        <v>8</v>
      </c>
      <c r="H104" s="10">
        <v>8</v>
      </c>
      <c r="I104" s="10">
        <v>1</v>
      </c>
      <c r="J104" s="10">
        <v>1</v>
      </c>
      <c r="K104" s="10">
        <v>1</v>
      </c>
      <c r="L104" s="10">
        <v>1</v>
      </c>
    </row>
    <row r="105" spans="1:12" s="64" customFormat="1" x14ac:dyDescent="0.25">
      <c r="A105" s="24">
        <v>34.299999999999997</v>
      </c>
      <c r="B105" s="23" t="s">
        <v>143</v>
      </c>
      <c r="C105" s="10">
        <v>1.3</v>
      </c>
      <c r="D105" s="10">
        <v>3.3</v>
      </c>
      <c r="E105" s="10">
        <v>2.2999999999999998</v>
      </c>
      <c r="F105" s="10">
        <v>0</v>
      </c>
      <c r="G105" s="10">
        <f t="shared" si="1"/>
        <v>6.8999999999999995</v>
      </c>
      <c r="H105" s="10">
        <v>6.9</v>
      </c>
      <c r="I105" s="10">
        <v>1</v>
      </c>
      <c r="J105" s="10">
        <v>1</v>
      </c>
      <c r="K105" s="10">
        <v>1</v>
      </c>
      <c r="L105" s="10">
        <v>1</v>
      </c>
    </row>
    <row r="106" spans="1:12" s="64" customFormat="1" x14ac:dyDescent="0.25">
      <c r="A106" s="24">
        <v>34.4</v>
      </c>
      <c r="B106" s="23" t="s">
        <v>144</v>
      </c>
      <c r="C106" s="10">
        <v>1</v>
      </c>
      <c r="D106" s="10">
        <v>4</v>
      </c>
      <c r="E106" s="10">
        <v>0</v>
      </c>
      <c r="F106" s="10">
        <v>0</v>
      </c>
      <c r="G106" s="10">
        <f t="shared" si="1"/>
        <v>5</v>
      </c>
      <c r="H106" s="10">
        <v>5</v>
      </c>
      <c r="I106" s="10">
        <v>2</v>
      </c>
      <c r="J106" s="10">
        <v>2</v>
      </c>
      <c r="K106" s="10">
        <v>1</v>
      </c>
      <c r="L106" s="10">
        <v>1</v>
      </c>
    </row>
    <row r="107" spans="1:12" s="64" customFormat="1" x14ac:dyDescent="0.25">
      <c r="A107" s="24">
        <v>34.5</v>
      </c>
      <c r="B107" s="23" t="s">
        <v>191</v>
      </c>
      <c r="C107" s="10">
        <v>3</v>
      </c>
      <c r="D107" s="10">
        <v>5</v>
      </c>
      <c r="E107" s="10">
        <v>5</v>
      </c>
      <c r="F107" s="10">
        <v>0</v>
      </c>
      <c r="G107" s="10">
        <f t="shared" si="1"/>
        <v>13</v>
      </c>
      <c r="H107" s="10">
        <v>13</v>
      </c>
      <c r="I107" s="10">
        <v>1</v>
      </c>
      <c r="J107" s="10">
        <v>1</v>
      </c>
      <c r="K107" s="10">
        <v>1</v>
      </c>
      <c r="L107" s="10">
        <v>1</v>
      </c>
    </row>
    <row r="108" spans="1:12" s="64" customFormat="1" x14ac:dyDescent="0.25">
      <c r="A108" s="24">
        <v>34.6</v>
      </c>
      <c r="B108" s="23" t="s">
        <v>145</v>
      </c>
      <c r="C108" s="10">
        <v>1.1000000000000001</v>
      </c>
      <c r="D108" s="10">
        <v>3.1</v>
      </c>
      <c r="E108" s="10">
        <v>0</v>
      </c>
      <c r="F108" s="10">
        <v>0</v>
      </c>
      <c r="G108" s="10">
        <f t="shared" si="1"/>
        <v>4.2</v>
      </c>
      <c r="H108" s="10">
        <v>4.2</v>
      </c>
      <c r="I108" s="10">
        <v>3</v>
      </c>
      <c r="J108" s="10">
        <v>3</v>
      </c>
      <c r="K108" s="10">
        <v>2</v>
      </c>
      <c r="L108" s="10">
        <v>2</v>
      </c>
    </row>
    <row r="109" spans="1:12" s="64" customFormat="1" x14ac:dyDescent="0.25">
      <c r="A109" s="24">
        <v>35.1</v>
      </c>
      <c r="B109" s="23" t="s">
        <v>146</v>
      </c>
      <c r="C109" s="10">
        <v>1.0000000000000001E-5</v>
      </c>
      <c r="D109" s="10">
        <v>0</v>
      </c>
      <c r="E109" s="10">
        <v>0</v>
      </c>
      <c r="F109" s="10">
        <v>0</v>
      </c>
      <c r="G109" s="10">
        <f t="shared" ref="G109:G110" ca="1" si="2">SUM(C109:F109)</f>
        <v>1.0000000000000001E-5</v>
      </c>
      <c r="H109" s="10">
        <v>1.0000000000000001E-5</v>
      </c>
      <c r="I109" s="10">
        <v>3</v>
      </c>
      <c r="J109" s="10">
        <v>3</v>
      </c>
      <c r="K109" s="10">
        <v>2</v>
      </c>
      <c r="L109" s="10">
        <v>2</v>
      </c>
    </row>
    <row r="110" spans="1:12" s="64" customFormat="1" x14ac:dyDescent="0.25">
      <c r="A110" s="24">
        <v>35.299999999999997</v>
      </c>
      <c r="B110" s="23" t="s">
        <v>147</v>
      </c>
      <c r="C110" s="10">
        <v>1.0000000000000001E-5</v>
      </c>
      <c r="D110" s="10">
        <v>0</v>
      </c>
      <c r="E110" s="10">
        <v>0</v>
      </c>
      <c r="F110" s="10">
        <v>0</v>
      </c>
      <c r="G110" s="10">
        <f t="shared" ca="1" si="2"/>
        <v>1.0000000000000001E-5</v>
      </c>
      <c r="H110" s="10">
        <v>1.0000000000000001E-5</v>
      </c>
      <c r="I110" s="10">
        <v>3</v>
      </c>
      <c r="J110" s="10">
        <v>3</v>
      </c>
      <c r="K110" s="10">
        <v>2</v>
      </c>
      <c r="L110" s="10">
        <v>2</v>
      </c>
    </row>
    <row r="111" spans="1:12" s="64" customFormat="1" x14ac:dyDescent="0.25">
      <c r="A111" s="24">
        <v>35.4</v>
      </c>
      <c r="B111" s="23" t="s">
        <v>148</v>
      </c>
      <c r="C111" s="10">
        <v>1</v>
      </c>
      <c r="D111" s="10">
        <v>2.9</v>
      </c>
      <c r="E111" s="10">
        <v>0.2</v>
      </c>
      <c r="F111" s="10">
        <v>0</v>
      </c>
      <c r="G111" s="10">
        <f t="shared" si="1"/>
        <v>4.0999999999999996</v>
      </c>
      <c r="H111" s="10">
        <v>4.0999999999999996</v>
      </c>
      <c r="I111" s="10">
        <v>2</v>
      </c>
      <c r="J111" s="10">
        <v>2</v>
      </c>
      <c r="K111" s="10">
        <v>1</v>
      </c>
      <c r="L111" s="10">
        <v>1</v>
      </c>
    </row>
    <row r="112" spans="1:12" s="64" customFormat="1" x14ac:dyDescent="0.25">
      <c r="A112" s="24">
        <v>35.5</v>
      </c>
      <c r="B112" s="23" t="s">
        <v>149</v>
      </c>
      <c r="C112" s="10">
        <v>0.4</v>
      </c>
      <c r="D112" s="10">
        <v>1.3</v>
      </c>
      <c r="E112" s="10">
        <v>0</v>
      </c>
      <c r="F112" s="10">
        <v>0</v>
      </c>
      <c r="G112" s="10">
        <f t="shared" si="1"/>
        <v>1.7000000000000002</v>
      </c>
      <c r="H112" s="10">
        <v>1.7</v>
      </c>
      <c r="I112" s="10">
        <v>3</v>
      </c>
      <c r="J112" s="10">
        <v>3</v>
      </c>
      <c r="K112" s="10">
        <v>2</v>
      </c>
      <c r="L112" s="10">
        <v>2</v>
      </c>
    </row>
    <row r="113" spans="1:12" s="64" customFormat="1" x14ac:dyDescent="0.25">
      <c r="A113" s="24">
        <v>35.6</v>
      </c>
      <c r="B113" s="23" t="s">
        <v>150</v>
      </c>
      <c r="C113" s="10">
        <v>0.9</v>
      </c>
      <c r="D113" s="10">
        <v>1.9</v>
      </c>
      <c r="E113" s="10">
        <v>0.2</v>
      </c>
      <c r="F113" s="10">
        <v>0</v>
      </c>
      <c r="G113" s="10">
        <f t="shared" si="1"/>
        <v>3</v>
      </c>
      <c r="H113" s="10">
        <v>3</v>
      </c>
      <c r="I113" s="10">
        <v>3</v>
      </c>
      <c r="J113" s="10">
        <v>3</v>
      </c>
      <c r="K113" s="10">
        <v>2</v>
      </c>
      <c r="L113" s="10">
        <v>2</v>
      </c>
    </row>
    <row r="114" spans="1:12" s="64" customFormat="1" x14ac:dyDescent="0.25">
      <c r="A114" s="24">
        <v>36.1</v>
      </c>
      <c r="B114" s="23" t="s">
        <v>151</v>
      </c>
      <c r="C114" s="10">
        <v>22.3</v>
      </c>
      <c r="D114" s="10">
        <v>1.5</v>
      </c>
      <c r="E114" s="10">
        <v>1.2</v>
      </c>
      <c r="F114" s="10">
        <v>1</v>
      </c>
      <c r="G114" s="10">
        <f t="shared" si="1"/>
        <v>26</v>
      </c>
      <c r="H114" s="10">
        <v>26</v>
      </c>
      <c r="I114" s="10">
        <v>1</v>
      </c>
      <c r="J114" s="10">
        <v>1</v>
      </c>
      <c r="K114" s="10">
        <v>1</v>
      </c>
      <c r="L114" s="10">
        <v>1</v>
      </c>
    </row>
    <row r="115" spans="1:12" s="64" customFormat="1" x14ac:dyDescent="0.25">
      <c r="A115" s="24">
        <v>37.1</v>
      </c>
      <c r="B115" s="23" t="s">
        <v>152</v>
      </c>
      <c r="C115" s="10">
        <v>3</v>
      </c>
      <c r="D115" s="10">
        <v>2</v>
      </c>
      <c r="E115" s="10">
        <v>0</v>
      </c>
      <c r="F115" s="10">
        <v>0</v>
      </c>
      <c r="G115" s="10">
        <f t="shared" si="1"/>
        <v>5</v>
      </c>
      <c r="H115" s="10">
        <v>5</v>
      </c>
      <c r="I115" s="10">
        <v>3</v>
      </c>
      <c r="J115" s="10">
        <v>3</v>
      </c>
      <c r="K115" s="10">
        <v>2</v>
      </c>
      <c r="L115" s="10">
        <v>2</v>
      </c>
    </row>
    <row r="116" spans="1:12" s="64" customFormat="1" x14ac:dyDescent="0.25">
      <c r="A116" s="24">
        <v>38.4</v>
      </c>
      <c r="B116" s="23" t="s">
        <v>184</v>
      </c>
      <c r="C116" s="10">
        <v>0.8</v>
      </c>
      <c r="D116" s="10">
        <v>3</v>
      </c>
      <c r="E116" s="10">
        <v>0</v>
      </c>
      <c r="F116" s="10">
        <v>0</v>
      </c>
      <c r="G116" s="10">
        <f t="shared" si="1"/>
        <v>3.8</v>
      </c>
      <c r="H116" s="10">
        <v>3.8</v>
      </c>
      <c r="I116" s="10">
        <v>2</v>
      </c>
      <c r="J116" s="10">
        <v>2</v>
      </c>
      <c r="K116" s="10">
        <v>1</v>
      </c>
      <c r="L116" s="10">
        <v>1</v>
      </c>
    </row>
    <row r="117" spans="1:12" s="64" customFormat="1" x14ac:dyDescent="0.25">
      <c r="A117" s="24">
        <v>38.5</v>
      </c>
      <c r="B117" s="23" t="s">
        <v>185</v>
      </c>
      <c r="C117" s="10">
        <v>0.5</v>
      </c>
      <c r="D117" s="10">
        <v>1</v>
      </c>
      <c r="E117" s="10">
        <v>0.5</v>
      </c>
      <c r="F117" s="10">
        <v>0</v>
      </c>
      <c r="G117" s="10">
        <f t="shared" si="1"/>
        <v>2</v>
      </c>
      <c r="H117" s="10">
        <v>2</v>
      </c>
      <c r="I117" s="10">
        <v>3</v>
      </c>
      <c r="J117" s="10">
        <v>3</v>
      </c>
      <c r="K117" s="10">
        <v>2</v>
      </c>
      <c r="L117" s="10">
        <v>2</v>
      </c>
    </row>
    <row r="118" spans="1:12" s="64" customFormat="1" x14ac:dyDescent="0.25">
      <c r="A118" s="24">
        <v>39.200000000000003</v>
      </c>
      <c r="B118" s="23" t="s">
        <v>153</v>
      </c>
      <c r="C118" s="10">
        <v>2</v>
      </c>
      <c r="D118" s="10">
        <v>3</v>
      </c>
      <c r="E118" s="10">
        <v>2</v>
      </c>
      <c r="F118" s="10">
        <v>1</v>
      </c>
      <c r="G118" s="10">
        <f t="shared" si="1"/>
        <v>8</v>
      </c>
      <c r="H118" s="10">
        <v>8</v>
      </c>
      <c r="I118" s="10">
        <v>3</v>
      </c>
      <c r="J118" s="10">
        <v>3</v>
      </c>
      <c r="K118" s="10">
        <v>2</v>
      </c>
      <c r="L118" s="10">
        <v>2</v>
      </c>
    </row>
    <row r="119" spans="1:12" s="64" customFormat="1" x14ac:dyDescent="0.25">
      <c r="A119" s="24">
        <v>40.4</v>
      </c>
      <c r="B119" s="23" t="s">
        <v>186</v>
      </c>
      <c r="C119" s="10">
        <v>0.5</v>
      </c>
      <c r="D119" s="10">
        <v>4</v>
      </c>
      <c r="E119" s="10">
        <v>0.5</v>
      </c>
      <c r="F119" s="10">
        <v>0</v>
      </c>
      <c r="G119" s="10">
        <f t="shared" si="1"/>
        <v>5</v>
      </c>
      <c r="H119" s="10">
        <v>5</v>
      </c>
      <c r="I119" s="10">
        <v>2</v>
      </c>
      <c r="J119" s="10">
        <v>2</v>
      </c>
      <c r="K119" s="10">
        <v>1</v>
      </c>
      <c r="L119" s="10">
        <v>1</v>
      </c>
    </row>
    <row r="120" spans="1:12" s="64" customFormat="1" x14ac:dyDescent="0.25">
      <c r="A120" s="24">
        <v>41.4</v>
      </c>
      <c r="B120" s="23" t="s">
        <v>190</v>
      </c>
      <c r="C120" s="10">
        <v>0.5</v>
      </c>
      <c r="D120" s="10">
        <v>2</v>
      </c>
      <c r="E120" s="10">
        <v>0.5</v>
      </c>
      <c r="F120" s="10">
        <v>0</v>
      </c>
      <c r="G120" s="10">
        <f t="shared" si="1"/>
        <v>3</v>
      </c>
      <c r="H120" s="10">
        <v>3</v>
      </c>
      <c r="I120" s="10">
        <v>3</v>
      </c>
      <c r="J120" s="10">
        <v>3</v>
      </c>
      <c r="K120" s="10">
        <v>2</v>
      </c>
      <c r="L120" s="10">
        <v>2</v>
      </c>
    </row>
    <row r="121" spans="1:12" s="64" customFormat="1" x14ac:dyDescent="0.25">
      <c r="A121" s="24">
        <v>42.6</v>
      </c>
      <c r="B121" s="23" t="s">
        <v>154</v>
      </c>
      <c r="C121" s="10">
        <v>1</v>
      </c>
      <c r="D121" s="10">
        <v>1</v>
      </c>
      <c r="E121" s="10">
        <v>0</v>
      </c>
      <c r="F121" s="10">
        <v>0</v>
      </c>
      <c r="G121" s="10">
        <f t="shared" si="1"/>
        <v>2</v>
      </c>
      <c r="H121" s="10">
        <v>2</v>
      </c>
      <c r="I121" s="10">
        <v>3</v>
      </c>
      <c r="J121" s="10">
        <v>3</v>
      </c>
      <c r="K121" s="10">
        <v>2</v>
      </c>
      <c r="L121" s="10">
        <v>2</v>
      </c>
    </row>
    <row r="122" spans="1:12" s="64" customFormat="1" x14ac:dyDescent="0.25">
      <c r="A122" s="24">
        <v>43.6</v>
      </c>
      <c r="B122" s="23" t="s">
        <v>155</v>
      </c>
      <c r="C122" s="10">
        <v>1.0000000000000001E-5</v>
      </c>
      <c r="D122" s="10">
        <v>0</v>
      </c>
      <c r="E122" s="10">
        <v>0</v>
      </c>
      <c r="F122" s="10">
        <v>0</v>
      </c>
      <c r="G122" s="10">
        <f t="shared" si="1"/>
        <v>1.0000000000000001E-5</v>
      </c>
      <c r="H122" s="10">
        <v>1.0000000000000001E-5</v>
      </c>
      <c r="I122" s="10">
        <v>3</v>
      </c>
      <c r="J122" s="10">
        <v>3</v>
      </c>
      <c r="K122" s="10">
        <v>2</v>
      </c>
      <c r="L122" s="10">
        <v>2</v>
      </c>
    </row>
  </sheetData>
  <sheetProtection algorithmName="SHA-512" hashValue="BTVX4VE3ycmAOIDZUqL0ktLdvnkkrZhLKe5AKFKfWDAOMigX1wWSp+b4JnXA/jUqVTEjihzPDvtG/elc29y5Fg==" saltValue="YzhKTbIKhNeJwDViwnZHNg==" spinCount="100000" sheet="1" selectLockedCells="1"/>
  <mergeCells count="4">
    <mergeCell ref="K1:L1"/>
    <mergeCell ref="C1:H1"/>
    <mergeCell ref="A1:B1"/>
    <mergeCell ref="I1:J1"/>
  </mergeCells>
  <hyperlinks>
    <hyperlink ref="I1" location="_ftn1" display="_ftn1" xr:uid="{00000000-0004-0000-0100-000000000000}"/>
    <hyperlink ref="K1" location="_ftn2" display="_ftn2" xr:uid="{00000000-0004-0000-01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592F0CB29B264DBB2B447503898234" ma:contentTypeVersion="2" ma:contentTypeDescription="Create a new document." ma:contentTypeScope="" ma:versionID="aba331fd243e149c65a8da9b53b28912">
  <xsd:schema xmlns:xsd="http://www.w3.org/2001/XMLSchema" xmlns:xs="http://www.w3.org/2001/XMLSchema" xmlns:p="http://schemas.microsoft.com/office/2006/metadata/properties" xmlns:ns1="http://schemas.microsoft.com/sharepoint/v3" targetNamespace="http://schemas.microsoft.com/office/2006/metadata/properties" ma:root="true" ma:fieldsID="50786b86b702b142f0579bea719d782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6FE951-0FCC-45D4-95AD-A866B8ECF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B1E1BF-6924-4BD7-AD7A-62D183EDBFBC}">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BE482657-6395-474C-AB3E-A92411DCF1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Calculator</vt:lpstr>
      <vt:lpstr>VHC_Data</vt:lpstr>
      <vt:lpstr>Downslope</vt:lpstr>
      <vt:lpstr>Slopes</vt:lpstr>
      <vt:lpstr>Upslope</vt:lpstr>
      <vt:lpstr>VT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Peter</dc:creator>
  <cp:lastModifiedBy>Monica Wong</cp:lastModifiedBy>
  <dcterms:created xsi:type="dcterms:W3CDTF">2016-08-24T21:59:05Z</dcterms:created>
  <dcterms:modified xsi:type="dcterms:W3CDTF">2021-05-20T12:48:07Z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0x010100EF592F0CB29B264DBB2B447503898234</vt:lpwstr>
  </property>
</Properties>
</file>